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nai_almirante_tamandare\tecmec_man\man_atividades\planilhas\"/>
    </mc:Choice>
  </mc:AlternateContent>
  <xr:revisionPtr revIDLastSave="0" documentId="13_ncr:1_{038FFBA9-4D3A-4DE7-9797-F5D29C0BADA9}" xr6:coauthVersionLast="36" xr6:coauthVersionMax="36" xr10:uidLastSave="{00000000-0000-0000-0000-000000000000}"/>
  <bookViews>
    <workbookView xWindow="240" yWindow="60" windowWidth="18195" windowHeight="7485" xr2:uid="{00000000-000D-0000-FFFF-FFFF00000000}"/>
  </bookViews>
  <sheets>
    <sheet name="Plan1" sheetId="1" r:id="rId1"/>
    <sheet name="Plan2" sheetId="2" r:id="rId2"/>
  </sheets>
  <calcPr calcId="191029"/>
</workbook>
</file>

<file path=xl/calcChain.xml><?xml version="1.0" encoding="utf-8"?>
<calcChain xmlns="http://schemas.openxmlformats.org/spreadsheetml/2006/main">
  <c r="Q17" i="1" l="1"/>
  <c r="Q19" i="1" s="1"/>
  <c r="Q13" i="1"/>
  <c r="Q15" i="1" s="1"/>
  <c r="Q18" i="1" l="1"/>
  <c r="B33" i="2"/>
  <c r="B37" i="2" s="1"/>
  <c r="B43" i="2" s="1"/>
  <c r="H26" i="2"/>
  <c r="B6" i="2"/>
  <c r="B18" i="2" s="1"/>
  <c r="Q5" i="1"/>
  <c r="Q7" i="1" s="1"/>
  <c r="K23" i="1" l="1"/>
  <c r="Q9" i="1"/>
  <c r="B10" i="2"/>
  <c r="B13" i="2" s="1"/>
  <c r="Q10" i="1" l="1"/>
  <c r="A23" i="1" s="1"/>
  <c r="B26" i="2"/>
  <c r="B28" i="2" s="1"/>
  <c r="B42" i="2" s="1"/>
  <c r="B17" i="2"/>
  <c r="B20" i="2" s="1"/>
  <c r="B41" i="2" s="1"/>
  <c r="B45" i="2" s="1"/>
  <c r="F23" i="1"/>
  <c r="Q20" i="1" l="1"/>
  <c r="P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Figueiredo</author>
  </authors>
  <commentList>
    <comment ref="U3" authorId="0" shapeId="0" xr:uid="{00000000-0006-0000-0000-000001000000}">
      <text>
        <r>
          <rPr>
            <b/>
            <sz val="12"/>
            <color indexed="39"/>
            <rFont val="Tahoma"/>
            <family val="2"/>
          </rPr>
          <t>Figueiredo:</t>
        </r>
        <r>
          <rPr>
            <sz val="12"/>
            <color indexed="39"/>
            <rFont val="Tahoma"/>
            <family val="2"/>
          </rPr>
          <t xml:space="preserve">
Todas as horas disponíveis no mês.</t>
        </r>
      </text>
    </comment>
    <comment ref="U4" authorId="0" shapeId="0" xr:uid="{00000000-0006-0000-0000-000002000000}">
      <text>
        <r>
          <rPr>
            <b/>
            <sz val="12"/>
            <color indexed="61"/>
            <rFont val="Tahoma"/>
            <family val="2"/>
          </rPr>
          <t>Figueiredo:</t>
        </r>
        <r>
          <rPr>
            <sz val="12"/>
            <color indexed="61"/>
            <rFont val="Tahoma"/>
            <family val="2"/>
          </rPr>
          <t xml:space="preserve">
Qualquer tempo à mais que o planejado.</t>
        </r>
      </text>
    </comment>
    <comment ref="U5" authorId="0" shapeId="0" xr:uid="{00000000-0006-0000-0000-000003000000}">
      <text>
        <r>
          <rPr>
            <b/>
            <sz val="12"/>
            <color indexed="16"/>
            <rFont val="Tahoma"/>
            <family val="2"/>
          </rPr>
          <t>Figueiredo:</t>
        </r>
        <r>
          <rPr>
            <sz val="12"/>
            <color indexed="16"/>
            <rFont val="Tahoma"/>
            <family val="2"/>
          </rPr>
          <t xml:space="preserve">
FÓRMULA NÃO MEXA!
Todo tempo de hora produtiva do mês(rodando e Setup).</t>
        </r>
      </text>
    </comment>
    <comment ref="U6" authorId="0" shapeId="0" xr:uid="{00000000-0006-0000-0000-000004000000}">
      <text>
        <r>
          <rPr>
            <b/>
            <sz val="12"/>
            <color indexed="39"/>
            <rFont val="Tahoma"/>
            <family val="2"/>
          </rPr>
          <t>Figueiredo:</t>
        </r>
        <r>
          <rPr>
            <sz val="12"/>
            <color indexed="39"/>
            <rFont val="Tahoma"/>
            <family val="2"/>
          </rPr>
          <t xml:space="preserve">
Todas as horas do mês gastas com as refeições, setups programados.</t>
        </r>
      </text>
    </comment>
    <comment ref="U7" authorId="0" shapeId="0" xr:uid="{00000000-0006-0000-0000-000005000000}">
      <text>
        <r>
          <rPr>
            <b/>
            <sz val="12"/>
            <color indexed="10"/>
            <rFont val="Tahoma"/>
            <family val="2"/>
          </rPr>
          <t>Figueiredo:</t>
        </r>
        <r>
          <rPr>
            <sz val="12"/>
            <color indexed="10"/>
            <rFont val="Tahoma"/>
            <family val="2"/>
          </rPr>
          <t xml:space="preserve">
FÓRMULA NÃO MEXA!
Todas as horas produtivas menos as paradas de processo.</t>
        </r>
      </text>
    </comment>
    <comment ref="U8" authorId="0" shapeId="0" xr:uid="{00000000-0006-0000-0000-000006000000}">
      <text>
        <r>
          <rPr>
            <b/>
            <sz val="12"/>
            <color indexed="16"/>
            <rFont val="Tahoma"/>
            <family val="2"/>
          </rPr>
          <t>Figueiredo:</t>
        </r>
        <r>
          <rPr>
            <sz val="12"/>
            <color indexed="16"/>
            <rFont val="Tahoma"/>
            <family val="2"/>
          </rPr>
          <t xml:space="preserve">
Todos os tempos de máquina parada no processo produtivo.</t>
        </r>
      </text>
    </comment>
    <comment ref="U9" authorId="0" shapeId="0" xr:uid="{00000000-0006-0000-0000-000007000000}">
      <text>
        <r>
          <rPr>
            <b/>
            <sz val="12"/>
            <color indexed="36"/>
            <rFont val="Tahoma"/>
            <family val="2"/>
          </rPr>
          <t>Figueiredo:</t>
        </r>
        <r>
          <rPr>
            <sz val="12"/>
            <color indexed="36"/>
            <rFont val="Tahoma"/>
            <family val="2"/>
          </rPr>
          <t xml:space="preserve">
FÓRMULA NÃO MEXA!
Todas as horas que a máquina esteve rodando.</t>
        </r>
      </text>
    </comment>
    <comment ref="U10" authorId="0" shapeId="0" xr:uid="{00000000-0006-0000-0000-000008000000}">
      <text>
        <r>
          <rPr>
            <b/>
            <sz val="12"/>
            <color indexed="12"/>
            <rFont val="Tahoma"/>
            <family val="2"/>
          </rPr>
          <t>Figueiredo:</t>
        </r>
        <r>
          <rPr>
            <sz val="12"/>
            <color indexed="12"/>
            <rFont val="Tahoma"/>
            <family val="2"/>
          </rPr>
          <t xml:space="preserve">
FÓRMULA NÃO MEXA!
Tempo de Operação Líquida dividido pelo Tempo de máquina rodando efetivamento.</t>
        </r>
      </text>
    </comment>
    <comment ref="U11" authorId="0" shapeId="0" xr:uid="{00000000-0006-0000-0000-000009000000}">
      <text>
        <r>
          <rPr>
            <b/>
            <sz val="12"/>
            <color indexed="17"/>
            <rFont val="Tahoma"/>
            <family val="2"/>
          </rPr>
          <t>Figueiredo:
Tempo gasto para imprimir uma unidade. Neste caso 1 tonelada.</t>
        </r>
        <r>
          <rPr>
            <sz val="12"/>
            <color indexed="17"/>
            <rFont val="Tahoma"/>
            <family val="2"/>
          </rPr>
          <t xml:space="preserve">
Se eu rodar a 150 metros por minuto vou produzir 9000 metros, vezes uma largura média 0,90m, vezes 110 g/m2 de gramatura média, vou produzir 891 kg por hora.
Tendo 1 hora dividido por 0,891ton terei produzido 1 tonelada em </t>
        </r>
        <r>
          <rPr>
            <b/>
            <sz val="12"/>
            <color indexed="17"/>
            <rFont val="Tahoma"/>
            <family val="2"/>
          </rPr>
          <t>1,12</t>
        </r>
        <r>
          <rPr>
            <sz val="12"/>
            <color indexed="17"/>
            <rFont val="Tahoma"/>
            <family val="2"/>
          </rPr>
          <t xml:space="preserve"> horas.</t>
        </r>
      </text>
    </comment>
  </commentList>
</comments>
</file>

<file path=xl/sharedStrings.xml><?xml version="1.0" encoding="utf-8"?>
<sst xmlns="http://schemas.openxmlformats.org/spreadsheetml/2006/main" count="142" uniqueCount="100">
  <si>
    <t>Item</t>
  </si>
  <si>
    <t>Abreviatura</t>
  </si>
  <si>
    <t>Designação OEE</t>
  </si>
  <si>
    <t>Valor</t>
  </si>
  <si>
    <t>Unidade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</si>
  <si>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</si>
  <si>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</si>
  <si>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</si>
  <si>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</si>
  <si>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</si>
  <si>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</si>
  <si>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</si>
  <si>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</si>
  <si>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</si>
  <si>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</si>
  <si>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</si>
  <si>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N</t>
  </si>
  <si>
    <t>O</t>
  </si>
  <si>
    <t>Q</t>
  </si>
  <si>
    <t>S</t>
  </si>
  <si>
    <t>T</t>
  </si>
  <si>
    <t>U</t>
  </si>
  <si>
    <t>I</t>
  </si>
  <si>
    <t>FórmulaS</t>
  </si>
  <si>
    <t>TT</t>
  </si>
  <si>
    <t>Tempo Total</t>
  </si>
  <si>
    <t>Tempo Total de Operação</t>
  </si>
  <si>
    <t>Paradas Planejadas</t>
  </si>
  <si>
    <t>Tempo Planejado de Produção</t>
  </si>
  <si>
    <t>Paradas não Planejadas</t>
  </si>
  <si>
    <t>TTO</t>
  </si>
  <si>
    <t>PP</t>
  </si>
  <si>
    <t>TPP</t>
  </si>
  <si>
    <t>PNP</t>
  </si>
  <si>
    <t>C = A-B</t>
  </si>
  <si>
    <t>E = C-D</t>
  </si>
  <si>
    <t>G = F-E</t>
  </si>
  <si>
    <t>DISPONIBILIDADE</t>
  </si>
  <si>
    <t>CÁLCULO DE OEE</t>
  </si>
  <si>
    <t>%</t>
  </si>
  <si>
    <t>TRP</t>
  </si>
  <si>
    <t>Tempo Real de Produção</t>
  </si>
  <si>
    <t>QUALIDADE</t>
  </si>
  <si>
    <t>PQ</t>
  </si>
  <si>
    <t>OEE</t>
  </si>
  <si>
    <t>EFICÁCIA GLOBAL DOS EQUIPAMENTOS</t>
  </si>
  <si>
    <t>X</t>
  </si>
  <si>
    <t>=</t>
  </si>
  <si>
    <t>DESEMPENHO</t>
  </si>
  <si>
    <t>Horas</t>
  </si>
  <si>
    <t>TEMPO DE CARGA = TEMPO TEÓRICO DISPONÍVEL - PARADAS PROGRAMADAS</t>
  </si>
  <si>
    <t>TC</t>
  </si>
  <si>
    <t>TEMPO REAL DISPONÍVEL = TEMPO CARGA - PARADAS NÃO PROGRAMADAS</t>
  </si>
  <si>
    <t>TRD</t>
  </si>
  <si>
    <t>DISPONIBILIDADE = (TRD/ TC)*100</t>
  </si>
  <si>
    <t>DISPONIBILIDADE (%)</t>
  </si>
  <si>
    <t>Tempo teórico disponível (h)</t>
  </si>
  <si>
    <t>Paradas programadas (h)</t>
  </si>
  <si>
    <t>Tempo carga (h)</t>
  </si>
  <si>
    <t>Paradas não programadas (h)</t>
  </si>
  <si>
    <t>Produção (kg)</t>
  </si>
  <si>
    <t>Retrabalho (kg)</t>
  </si>
  <si>
    <t>PERFORMANCE (%)</t>
  </si>
  <si>
    <t>PERFORMANCE = PRODUÇÃO/TEMPO PADRÃO (KG/H) X TEMPO REAL DISPONÍVEL</t>
  </si>
  <si>
    <t>Tempo padrão (kg/h)</t>
  </si>
  <si>
    <t>Tempo real disponível</t>
  </si>
  <si>
    <t xml:space="preserve">Tempo padrão </t>
  </si>
  <si>
    <t>QUALIDADE = PRODUÇÃO - (REFUGO + RETRABALHO)/ PRODUÇÃO</t>
  </si>
  <si>
    <t>Refugo (kg)</t>
  </si>
  <si>
    <t>OEE = DISPONIBILIDADE X PERFORMANCE X QUALIDADE</t>
  </si>
  <si>
    <t>Disponibilidade</t>
  </si>
  <si>
    <t>Performance</t>
  </si>
  <si>
    <t>Qualidade</t>
  </si>
  <si>
    <t>TNT</t>
  </si>
  <si>
    <t>Tempo não Tripulado</t>
  </si>
  <si>
    <t>H = G/A*100</t>
  </si>
  <si>
    <t>VNE</t>
  </si>
  <si>
    <t>Velocidade Nominal do Equipamento</t>
  </si>
  <si>
    <t>Horas Virando</t>
  </si>
  <si>
    <t>HV</t>
  </si>
  <si>
    <t>Produção Nominal do Equipamento</t>
  </si>
  <si>
    <t>PNE</t>
  </si>
  <si>
    <t>K=I*J</t>
  </si>
  <si>
    <t>Exs/h</t>
  </si>
  <si>
    <t>Exs</t>
  </si>
  <si>
    <t>PRE</t>
  </si>
  <si>
    <t>Produção Real do Equipamento (Folhas boas)</t>
  </si>
  <si>
    <t>Produção Rejeitada (desperdício)</t>
  </si>
  <si>
    <t>Produção Total (Produção Real + Desperdício)</t>
  </si>
  <si>
    <t>Perdas de Qualidade (Desperdício)</t>
  </si>
  <si>
    <t>PT</t>
  </si>
  <si>
    <t>PR</t>
  </si>
  <si>
    <t>M</t>
  </si>
  <si>
    <t>M = L/K*100</t>
  </si>
  <si>
    <t>P</t>
  </si>
  <si>
    <t>R</t>
  </si>
  <si>
    <t>O = L+N</t>
  </si>
  <si>
    <t>P =N/O*100</t>
  </si>
  <si>
    <t>Q = L/O*100</t>
  </si>
  <si>
    <t>R = H*M*Q/10.000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</si>
</sst>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2"/>
      <color indexed="39"/>
      <name val="Tahoma"/>
      <family val="2"/>
    </font>
    <font>
      <sz val="12"/>
      <color indexed="39"/>
      <name val="Tahoma"/>
      <family val="2"/>
    </font>
    <font>
      <b/>
      <sz val="12"/>
      <color indexed="61"/>
      <name val="Tahoma"/>
      <family val="2"/>
    </font>
    <font>
      <sz val="12"/>
      <color indexed="61"/>
      <name val="Tahoma"/>
      <family val="2"/>
    </font>
    <font>
      <b/>
      <sz val="12"/>
      <color indexed="16"/>
      <name val="Tahoma"/>
      <family val="2"/>
    </font>
    <font>
      <sz val="12"/>
      <color indexed="16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2"/>
      <color indexed="36"/>
      <name val="Tahoma"/>
      <family val="2"/>
    </font>
    <font>
      <sz val="12"/>
      <color indexed="36"/>
      <name val="Tahoma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color indexed="17"/>
      <name val="Tahoma"/>
      <family val="2"/>
    </font>
    <font>
      <b/>
      <sz val="12"/>
      <color indexed="17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rgb="FF002060"/>
      <name val="Tahoma"/>
      <family val="2"/>
    </font>
    <font>
      <b/>
      <i/>
      <sz val="8"/>
      <color rgb="FF002060"/>
      <name val="Tahoma"/>
      <family val="2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2060"/>
      <name val="Tahoma"/>
      <family val="2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164" fontId="21" fillId="3" borderId="0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14" xfId="0" applyBorder="1"/>
    <xf numFmtId="4" fontId="0" fillId="0" borderId="15" xfId="0" applyNumberFormat="1" applyBorder="1"/>
    <xf numFmtId="2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64" fontId="21" fillId="3" borderId="8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164" fontId="21" fillId="3" borderId="9" xfId="0" applyNumberFormat="1" applyFont="1" applyFill="1" applyBorder="1" applyAlignment="1">
      <alignment horizontal="center" vertical="center"/>
    </xf>
    <xf numFmtId="164" fontId="21" fillId="3" borderId="10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64" fontId="27" fillId="2" borderId="3" xfId="0" applyNumberFormat="1" applyFont="1" applyFill="1" applyBorder="1" applyAlignment="1">
      <alignment horizontal="center" vertical="center"/>
    </xf>
    <xf numFmtId="164" fontId="27" fillId="2" borderId="4" xfId="0" applyNumberFormat="1" applyFont="1" applyFill="1" applyBorder="1" applyAlignment="1">
      <alignment horizontal="center" vertical="center"/>
    </xf>
    <xf numFmtId="164" fontId="27" fillId="2" borderId="5" xfId="0" applyNumberFormat="1" applyFont="1" applyFill="1" applyBorder="1" applyAlignment="1">
      <alignment horizontal="center" vertical="center"/>
    </xf>
    <xf numFmtId="164" fontId="27" fillId="2" borderId="6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center"/>
    </xf>
    <xf numFmtId="164" fontId="26" fillId="5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24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"/>
  <sheetViews>
    <sheetView tabSelected="1" workbookViewId="0">
      <selection activeCell="U26" sqref="U26"/>
    </sheetView>
  </sheetViews>
  <sheetFormatPr defaultRowHeight="18" customHeight="1" x14ac:dyDescent="0.25"/>
  <cols>
    <col min="1" max="21" width="5.7109375" customWidth="1"/>
    <col min="22" max="22" width="6.140625" style="8" customWidth="1"/>
    <col min="23" max="23" width="9.28515625" customWidth="1"/>
    <col min="24" max="56" width="5.7109375" customWidth="1"/>
  </cols>
  <sheetData>
    <row r="1" spans="1:22" ht="30.75" customHeight="1" x14ac:dyDescent="0.25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0"/>
    </row>
    <row r="2" spans="1:22" s="2" customFormat="1" ht="18" customHeight="1" x14ac:dyDescent="0.25">
      <c r="A2" s="4" t="s">
        <v>0</v>
      </c>
      <c r="B2" s="64" t="s">
        <v>23</v>
      </c>
      <c r="C2" s="64"/>
      <c r="D2" s="64"/>
      <c r="E2" s="64" t="s">
        <v>1</v>
      </c>
      <c r="F2" s="64"/>
      <c r="G2" s="64" t="s">
        <v>2</v>
      </c>
      <c r="H2" s="64"/>
      <c r="I2" s="64"/>
      <c r="J2" s="64"/>
      <c r="K2" s="64"/>
      <c r="L2" s="64"/>
      <c r="M2" s="64"/>
      <c r="N2" s="64"/>
      <c r="O2" s="64"/>
      <c r="P2" s="64"/>
      <c r="Q2" s="64" t="s">
        <v>3</v>
      </c>
      <c r="R2" s="64"/>
      <c r="S2" s="64" t="s">
        <v>4</v>
      </c>
      <c r="T2" s="64"/>
      <c r="U2" s="11"/>
      <c r="V2" s="9"/>
    </row>
    <row r="3" spans="1:22" s="1" customFormat="1" ht="18" customHeight="1" x14ac:dyDescent="0.25">
      <c r="A3" s="5" t="s">
        <v>5</v>
      </c>
      <c r="B3" s="55"/>
      <c r="C3" s="55"/>
      <c r="D3" s="55"/>
      <c r="E3" s="56" t="s">
        <v>24</v>
      </c>
      <c r="F3" s="56"/>
      <c r="G3" s="57" t="s">
        <v>25</v>
      </c>
      <c r="H3" s="57"/>
      <c r="I3" s="57"/>
      <c r="J3" s="57"/>
      <c r="K3" s="57"/>
      <c r="L3" s="57"/>
      <c r="M3" s="57"/>
      <c r="N3" s="57"/>
      <c r="O3" s="57"/>
      <c r="P3" s="57"/>
      <c r="Q3" s="60">
        <v>24</v>
      </c>
      <c r="R3" s="60"/>
      <c r="S3" s="59" t="s">
        <v>49</v>
      </c>
      <c r="T3" s="59"/>
      <c r="U3" s="7" t="s">
        <v>5</v>
      </c>
      <c r="V3" s="8"/>
    </row>
    <row r="4" spans="1:22" s="1" customFormat="1" ht="18" customHeight="1" x14ac:dyDescent="0.25">
      <c r="A4" s="5" t="s">
        <v>6</v>
      </c>
      <c r="B4" s="55"/>
      <c r="C4" s="55"/>
      <c r="D4" s="55"/>
      <c r="E4" s="56" t="s">
        <v>73</v>
      </c>
      <c r="F4" s="56"/>
      <c r="G4" s="57" t="s">
        <v>74</v>
      </c>
      <c r="H4" s="57"/>
      <c r="I4" s="57"/>
      <c r="J4" s="57"/>
      <c r="K4" s="57"/>
      <c r="L4" s="57"/>
      <c r="M4" s="57"/>
      <c r="N4" s="57"/>
      <c r="O4" s="57"/>
      <c r="P4" s="57"/>
      <c r="Q4" s="60">
        <v>8</v>
      </c>
      <c r="R4" s="60"/>
      <c r="S4" s="59" t="s">
        <v>49</v>
      </c>
      <c r="T4" s="59"/>
      <c r="U4" s="7" t="s">
        <v>6</v>
      </c>
      <c r="V4" s="8"/>
    </row>
    <row r="5" spans="1:22" s="1" customFormat="1" ht="18" customHeight="1" x14ac:dyDescent="0.25">
      <c r="A5" s="5" t="s">
        <v>7</v>
      </c>
      <c r="B5" s="55" t="s">
        <v>34</v>
      </c>
      <c r="C5" s="55"/>
      <c r="D5" s="55"/>
      <c r="E5" s="56" t="s">
        <v>30</v>
      </c>
      <c r="F5" s="56"/>
      <c r="G5" s="57" t="s">
        <v>26</v>
      </c>
      <c r="H5" s="57"/>
      <c r="I5" s="57"/>
      <c r="J5" s="57"/>
      <c r="K5" s="57"/>
      <c r="L5" s="57"/>
      <c r="M5" s="57"/>
      <c r="N5" s="57"/>
      <c r="O5" s="57"/>
      <c r="P5" s="57"/>
      <c r="Q5" s="62">
        <f>Q3-Q4</f>
        <v>16</v>
      </c>
      <c r="R5" s="62"/>
      <c r="S5" s="59" t="s">
        <v>49</v>
      </c>
      <c r="T5" s="59"/>
      <c r="U5" s="7" t="s">
        <v>7</v>
      </c>
      <c r="V5" s="9"/>
    </row>
    <row r="6" spans="1:22" s="1" customFormat="1" ht="18" customHeight="1" x14ac:dyDescent="0.25">
      <c r="A6" s="5" t="s">
        <v>8</v>
      </c>
      <c r="B6" s="55"/>
      <c r="C6" s="55"/>
      <c r="D6" s="55"/>
      <c r="E6" s="56" t="s">
        <v>31</v>
      </c>
      <c r="F6" s="56"/>
      <c r="G6" s="57" t="s">
        <v>27</v>
      </c>
      <c r="H6" s="57"/>
      <c r="I6" s="57"/>
      <c r="J6" s="57"/>
      <c r="K6" s="57"/>
      <c r="L6" s="57"/>
      <c r="M6" s="57"/>
      <c r="N6" s="57"/>
      <c r="O6" s="57"/>
      <c r="P6" s="57"/>
      <c r="Q6" s="60">
        <v>0</v>
      </c>
      <c r="R6" s="60"/>
      <c r="S6" s="59" t="s">
        <v>49</v>
      </c>
      <c r="T6" s="59"/>
      <c r="U6" s="7" t="s">
        <v>8</v>
      </c>
      <c r="V6" s="8"/>
    </row>
    <row r="7" spans="1:22" s="1" customFormat="1" ht="18" customHeight="1" x14ac:dyDescent="0.25">
      <c r="A7" s="5" t="s">
        <v>9</v>
      </c>
      <c r="B7" s="55" t="s">
        <v>35</v>
      </c>
      <c r="C7" s="55"/>
      <c r="D7" s="55"/>
      <c r="E7" s="56" t="s">
        <v>32</v>
      </c>
      <c r="F7" s="56"/>
      <c r="G7" s="57" t="s">
        <v>28</v>
      </c>
      <c r="H7" s="57"/>
      <c r="I7" s="57"/>
      <c r="J7" s="57"/>
      <c r="K7" s="57"/>
      <c r="L7" s="57"/>
      <c r="M7" s="57"/>
      <c r="N7" s="57"/>
      <c r="O7" s="57"/>
      <c r="P7" s="57"/>
      <c r="Q7" s="62">
        <f>Q5-Q6</f>
        <v>16</v>
      </c>
      <c r="R7" s="62"/>
      <c r="S7" s="59" t="s">
        <v>49</v>
      </c>
      <c r="T7" s="59"/>
      <c r="U7" s="7" t="s">
        <v>9</v>
      </c>
      <c r="V7" s="9"/>
    </row>
    <row r="8" spans="1:22" s="1" customFormat="1" ht="18" customHeight="1" x14ac:dyDescent="0.25">
      <c r="A8" s="5" t="s">
        <v>10</v>
      </c>
      <c r="B8" s="55"/>
      <c r="C8" s="55"/>
      <c r="D8" s="55"/>
      <c r="E8" s="56" t="s">
        <v>33</v>
      </c>
      <c r="F8" s="56"/>
      <c r="G8" s="57" t="s">
        <v>29</v>
      </c>
      <c r="H8" s="57"/>
      <c r="I8" s="57"/>
      <c r="J8" s="57"/>
      <c r="K8" s="57"/>
      <c r="L8" s="57"/>
      <c r="M8" s="57"/>
      <c r="N8" s="57"/>
      <c r="O8" s="57"/>
      <c r="P8" s="57"/>
      <c r="Q8" s="60">
        <v>0</v>
      </c>
      <c r="R8" s="60"/>
      <c r="S8" s="59" t="s">
        <v>49</v>
      </c>
      <c r="T8" s="59"/>
      <c r="U8" s="7" t="s">
        <v>10</v>
      </c>
      <c r="V8" s="8"/>
    </row>
    <row r="9" spans="1:22" s="1" customFormat="1" ht="18" customHeight="1" x14ac:dyDescent="0.25">
      <c r="A9" s="5" t="s">
        <v>11</v>
      </c>
      <c r="B9" s="55" t="s">
        <v>36</v>
      </c>
      <c r="C9" s="55"/>
      <c r="D9" s="55"/>
      <c r="E9" s="56" t="s">
        <v>40</v>
      </c>
      <c r="F9" s="56"/>
      <c r="G9" s="57" t="s">
        <v>41</v>
      </c>
      <c r="H9" s="57"/>
      <c r="I9" s="57"/>
      <c r="J9" s="57"/>
      <c r="K9" s="57"/>
      <c r="L9" s="57"/>
      <c r="M9" s="57"/>
      <c r="N9" s="57"/>
      <c r="O9" s="57"/>
      <c r="P9" s="57"/>
      <c r="Q9" s="62">
        <f>Q7-Q8</f>
        <v>16</v>
      </c>
      <c r="R9" s="62"/>
      <c r="S9" s="59" t="s">
        <v>49</v>
      </c>
      <c r="T9" s="59"/>
      <c r="U9" s="7" t="s">
        <v>11</v>
      </c>
      <c r="V9" s="9"/>
    </row>
    <row r="10" spans="1:22" s="3" customFormat="1" ht="27" customHeight="1" x14ac:dyDescent="0.25">
      <c r="A10" s="6" t="s">
        <v>12</v>
      </c>
      <c r="B10" s="51" t="s">
        <v>75</v>
      </c>
      <c r="C10" s="51"/>
      <c r="D10" s="51"/>
      <c r="E10" s="52" t="s">
        <v>8</v>
      </c>
      <c r="F10" s="52"/>
      <c r="G10" s="53" t="s">
        <v>37</v>
      </c>
      <c r="H10" s="53"/>
      <c r="I10" s="53"/>
      <c r="J10" s="53"/>
      <c r="K10" s="53"/>
      <c r="L10" s="53"/>
      <c r="M10" s="53"/>
      <c r="N10" s="53"/>
      <c r="O10" s="53"/>
      <c r="P10" s="53"/>
      <c r="Q10" s="54">
        <f>Q9/Q3*100</f>
        <v>66.666666666666657</v>
      </c>
      <c r="R10" s="54"/>
      <c r="S10" s="52" t="s">
        <v>39</v>
      </c>
      <c r="T10" s="52"/>
      <c r="U10" s="6" t="s">
        <v>12</v>
      </c>
      <c r="V10" s="9"/>
    </row>
    <row r="11" spans="1:22" s="1" customFormat="1" ht="18" customHeight="1" x14ac:dyDescent="0.25">
      <c r="A11" s="5" t="s">
        <v>22</v>
      </c>
      <c r="B11" s="55"/>
      <c r="C11" s="55"/>
      <c r="D11" s="55"/>
      <c r="E11" s="56" t="s">
        <v>76</v>
      </c>
      <c r="F11" s="56"/>
      <c r="G11" s="57" t="s">
        <v>77</v>
      </c>
      <c r="H11" s="57"/>
      <c r="I11" s="57"/>
      <c r="J11" s="57"/>
      <c r="K11" s="57"/>
      <c r="L11" s="57"/>
      <c r="M11" s="57"/>
      <c r="N11" s="57"/>
      <c r="O11" s="57"/>
      <c r="P11" s="57"/>
      <c r="Q11" s="63">
        <v>15000</v>
      </c>
      <c r="R11" s="63"/>
      <c r="S11" s="59" t="s">
        <v>83</v>
      </c>
      <c r="T11" s="59"/>
      <c r="U11" s="14" t="s">
        <v>22</v>
      </c>
      <c r="V11" s="9"/>
    </row>
    <row r="12" spans="1:22" s="1" customFormat="1" ht="18" customHeight="1" x14ac:dyDescent="0.25">
      <c r="A12" s="5" t="s">
        <v>13</v>
      </c>
      <c r="B12" s="55"/>
      <c r="C12" s="55"/>
      <c r="D12" s="55"/>
      <c r="E12" s="61" t="s">
        <v>79</v>
      </c>
      <c r="F12" s="61"/>
      <c r="G12" s="57" t="s">
        <v>78</v>
      </c>
      <c r="H12" s="57"/>
      <c r="I12" s="57"/>
      <c r="J12" s="57"/>
      <c r="K12" s="57"/>
      <c r="L12" s="57"/>
      <c r="M12" s="57"/>
      <c r="N12" s="57"/>
      <c r="O12" s="57"/>
      <c r="P12" s="57"/>
      <c r="Q12" s="60">
        <v>5</v>
      </c>
      <c r="R12" s="60"/>
      <c r="S12" s="59" t="s">
        <v>49</v>
      </c>
      <c r="T12" s="59"/>
      <c r="U12" s="7" t="s">
        <v>13</v>
      </c>
      <c r="V12" s="8"/>
    </row>
    <row r="13" spans="1:22" s="1" customFormat="1" ht="18" customHeight="1" x14ac:dyDescent="0.25">
      <c r="A13" s="5" t="s">
        <v>14</v>
      </c>
      <c r="B13" s="55" t="s">
        <v>82</v>
      </c>
      <c r="C13" s="55"/>
      <c r="D13" s="55"/>
      <c r="E13" s="61" t="s">
        <v>81</v>
      </c>
      <c r="F13" s="61"/>
      <c r="G13" s="57" t="s">
        <v>80</v>
      </c>
      <c r="H13" s="57"/>
      <c r="I13" s="57"/>
      <c r="J13" s="57"/>
      <c r="K13" s="57"/>
      <c r="L13" s="57"/>
      <c r="M13" s="57"/>
      <c r="N13" s="57"/>
      <c r="O13" s="57"/>
      <c r="P13" s="57"/>
      <c r="Q13" s="62">
        <f>Q11*Q12</f>
        <v>75000</v>
      </c>
      <c r="R13" s="62"/>
      <c r="S13" s="59" t="s">
        <v>84</v>
      </c>
      <c r="T13" s="59"/>
      <c r="U13" s="7" t="s">
        <v>14</v>
      </c>
      <c r="V13" s="8"/>
    </row>
    <row r="14" spans="1:22" s="1" customFormat="1" ht="18" customHeight="1" x14ac:dyDescent="0.25">
      <c r="A14" s="5" t="s">
        <v>15</v>
      </c>
      <c r="B14" s="55"/>
      <c r="C14" s="55"/>
      <c r="D14" s="55"/>
      <c r="E14" s="56" t="s">
        <v>85</v>
      </c>
      <c r="F14" s="56"/>
      <c r="G14" s="57" t="s">
        <v>86</v>
      </c>
      <c r="H14" s="57"/>
      <c r="I14" s="57"/>
      <c r="J14" s="57"/>
      <c r="K14" s="57"/>
      <c r="L14" s="57"/>
      <c r="M14" s="57"/>
      <c r="N14" s="57"/>
      <c r="O14" s="57"/>
      <c r="P14" s="57"/>
      <c r="Q14" s="60">
        <v>60000</v>
      </c>
      <c r="R14" s="60"/>
      <c r="S14" s="59" t="s">
        <v>49</v>
      </c>
      <c r="T14" s="59"/>
      <c r="U14" s="7" t="s">
        <v>15</v>
      </c>
      <c r="V14" s="8"/>
    </row>
    <row r="15" spans="1:22" s="3" customFormat="1" ht="27" customHeight="1" x14ac:dyDescent="0.25">
      <c r="A15" s="6" t="s">
        <v>92</v>
      </c>
      <c r="B15" s="51" t="s">
        <v>93</v>
      </c>
      <c r="C15" s="51"/>
      <c r="D15" s="51"/>
      <c r="E15" s="52" t="s">
        <v>9</v>
      </c>
      <c r="F15" s="52"/>
      <c r="G15" s="53" t="s">
        <v>48</v>
      </c>
      <c r="H15" s="53"/>
      <c r="I15" s="53"/>
      <c r="J15" s="53"/>
      <c r="K15" s="53"/>
      <c r="L15" s="53"/>
      <c r="M15" s="53"/>
      <c r="N15" s="53"/>
      <c r="O15" s="53"/>
      <c r="P15" s="53"/>
      <c r="Q15" s="54">
        <f>Q14/Q13*100</f>
        <v>80</v>
      </c>
      <c r="R15" s="54"/>
      <c r="S15" s="52" t="s">
        <v>39</v>
      </c>
      <c r="T15" s="52"/>
      <c r="U15" s="6" t="s">
        <v>16</v>
      </c>
      <c r="V15" s="8"/>
    </row>
    <row r="16" spans="1:22" s="1" customFormat="1" ht="18" customHeight="1" x14ac:dyDescent="0.25">
      <c r="A16" s="5" t="s">
        <v>16</v>
      </c>
      <c r="B16" s="55"/>
      <c r="C16" s="55"/>
      <c r="D16" s="55"/>
      <c r="E16" s="61" t="s">
        <v>91</v>
      </c>
      <c r="F16" s="61"/>
      <c r="G16" s="57" t="s">
        <v>87</v>
      </c>
      <c r="H16" s="57"/>
      <c r="I16" s="57"/>
      <c r="J16" s="57"/>
      <c r="K16" s="57"/>
      <c r="L16" s="57"/>
      <c r="M16" s="57"/>
      <c r="N16" s="57"/>
      <c r="O16" s="57"/>
      <c r="P16" s="57"/>
      <c r="Q16" s="60">
        <v>3000</v>
      </c>
      <c r="R16" s="60"/>
      <c r="S16" s="59" t="s">
        <v>84</v>
      </c>
      <c r="T16" s="59"/>
      <c r="U16" s="7" t="s">
        <v>17</v>
      </c>
      <c r="V16" s="8"/>
    </row>
    <row r="17" spans="1:22" s="1" customFormat="1" ht="18" customHeight="1" x14ac:dyDescent="0.25">
      <c r="A17" s="5" t="s">
        <v>17</v>
      </c>
      <c r="B17" s="55" t="s">
        <v>96</v>
      </c>
      <c r="C17" s="55"/>
      <c r="D17" s="55"/>
      <c r="E17" s="61" t="s">
        <v>90</v>
      </c>
      <c r="F17" s="61"/>
      <c r="G17" s="57" t="s">
        <v>88</v>
      </c>
      <c r="H17" s="57"/>
      <c r="I17" s="57"/>
      <c r="J17" s="57"/>
      <c r="K17" s="57"/>
      <c r="L17" s="57"/>
      <c r="M17" s="57"/>
      <c r="N17" s="57"/>
      <c r="O17" s="57"/>
      <c r="P17" s="57"/>
      <c r="Q17" s="62">
        <f>Q14+Q16</f>
        <v>63000</v>
      </c>
      <c r="R17" s="62"/>
      <c r="S17" s="59" t="s">
        <v>84</v>
      </c>
      <c r="T17" s="59"/>
      <c r="U17" s="7" t="s">
        <v>18</v>
      </c>
      <c r="V17" s="8"/>
    </row>
    <row r="18" spans="1:22" s="1" customFormat="1" ht="18" customHeight="1" x14ac:dyDescent="0.25">
      <c r="A18" s="5" t="s">
        <v>94</v>
      </c>
      <c r="B18" s="55" t="s">
        <v>97</v>
      </c>
      <c r="C18" s="55"/>
      <c r="D18" s="55"/>
      <c r="E18" s="56" t="s">
        <v>43</v>
      </c>
      <c r="F18" s="56"/>
      <c r="G18" s="57" t="s">
        <v>89</v>
      </c>
      <c r="H18" s="57"/>
      <c r="I18" s="57"/>
      <c r="J18" s="57"/>
      <c r="K18" s="57"/>
      <c r="L18" s="57"/>
      <c r="M18" s="57"/>
      <c r="N18" s="57"/>
      <c r="O18" s="57"/>
      <c r="P18" s="57"/>
      <c r="Q18" s="58">
        <f>Q16/Q17*100</f>
        <v>4.7619047619047619</v>
      </c>
      <c r="R18" s="58"/>
      <c r="S18" s="59" t="s">
        <v>39</v>
      </c>
      <c r="T18" s="59"/>
      <c r="U18" s="7" t="s">
        <v>19</v>
      </c>
      <c r="V18" s="8"/>
    </row>
    <row r="19" spans="1:22" s="3" customFormat="1" ht="27" customHeight="1" x14ac:dyDescent="0.25">
      <c r="A19" s="6" t="s">
        <v>18</v>
      </c>
      <c r="B19" s="51" t="s">
        <v>98</v>
      </c>
      <c r="C19" s="51"/>
      <c r="D19" s="51"/>
      <c r="E19" s="52" t="s">
        <v>18</v>
      </c>
      <c r="F19" s="52"/>
      <c r="G19" s="53" t="s">
        <v>42</v>
      </c>
      <c r="H19" s="53"/>
      <c r="I19" s="53"/>
      <c r="J19" s="53"/>
      <c r="K19" s="53"/>
      <c r="L19" s="53"/>
      <c r="M19" s="53"/>
      <c r="N19" s="53"/>
      <c r="O19" s="53"/>
      <c r="P19" s="53"/>
      <c r="Q19" s="54">
        <f>Q14/Q17*100</f>
        <v>95.238095238095227</v>
      </c>
      <c r="R19" s="54"/>
      <c r="S19" s="52" t="s">
        <v>39</v>
      </c>
      <c r="T19" s="52"/>
      <c r="U19" s="6" t="s">
        <v>20</v>
      </c>
      <c r="V19" s="8"/>
    </row>
    <row r="20" spans="1:22" s="1" customFormat="1" ht="18" customHeight="1" x14ac:dyDescent="0.25">
      <c r="A20" s="19" t="s">
        <v>95</v>
      </c>
      <c r="B20" s="21" t="s">
        <v>99</v>
      </c>
      <c r="C20" s="22"/>
      <c r="D20" s="23"/>
      <c r="E20" s="37" t="s">
        <v>44</v>
      </c>
      <c r="F20" s="38"/>
      <c r="G20" s="41" t="s">
        <v>45</v>
      </c>
      <c r="H20" s="42"/>
      <c r="I20" s="42"/>
      <c r="J20" s="42"/>
      <c r="K20" s="42"/>
      <c r="L20" s="42"/>
      <c r="M20" s="42"/>
      <c r="N20" s="42"/>
      <c r="O20" s="42"/>
      <c r="P20" s="43"/>
      <c r="Q20" s="47">
        <f>Q10*Q15*Q19/10000</f>
        <v>50.793650793650777</v>
      </c>
      <c r="R20" s="48"/>
      <c r="S20" s="41" t="s">
        <v>39</v>
      </c>
      <c r="T20" s="43"/>
      <c r="U20" s="19" t="s">
        <v>21</v>
      </c>
      <c r="V20" s="8"/>
    </row>
    <row r="21" spans="1:22" s="1" customFormat="1" ht="18" customHeight="1" x14ac:dyDescent="0.25">
      <c r="A21" s="20"/>
      <c r="B21" s="24"/>
      <c r="C21" s="25"/>
      <c r="D21" s="26"/>
      <c r="E21" s="39"/>
      <c r="F21" s="40"/>
      <c r="G21" s="44"/>
      <c r="H21" s="45"/>
      <c r="I21" s="45"/>
      <c r="J21" s="45"/>
      <c r="K21" s="45"/>
      <c r="L21" s="45"/>
      <c r="M21" s="45"/>
      <c r="N21" s="45"/>
      <c r="O21" s="45"/>
      <c r="P21" s="46"/>
      <c r="Q21" s="49"/>
      <c r="R21" s="50"/>
      <c r="S21" s="44"/>
      <c r="T21" s="46"/>
      <c r="U21" s="20"/>
      <c r="V21" s="8"/>
    </row>
    <row r="22" spans="1:22" s="2" customFormat="1" ht="18" customHeight="1" x14ac:dyDescent="0.25">
      <c r="A22" s="35" t="s">
        <v>8</v>
      </c>
      <c r="B22" s="27"/>
      <c r="C22" s="27"/>
      <c r="D22" s="27"/>
      <c r="E22" s="27" t="s">
        <v>46</v>
      </c>
      <c r="F22" s="27" t="s">
        <v>9</v>
      </c>
      <c r="G22" s="27"/>
      <c r="H22" s="27"/>
      <c r="I22" s="27"/>
      <c r="J22" s="27" t="s">
        <v>46</v>
      </c>
      <c r="K22" s="27" t="s">
        <v>18</v>
      </c>
      <c r="L22" s="27"/>
      <c r="M22" s="27"/>
      <c r="N22" s="27"/>
      <c r="O22" s="27" t="s">
        <v>47</v>
      </c>
      <c r="P22" s="27" t="s">
        <v>44</v>
      </c>
      <c r="Q22" s="27"/>
      <c r="R22" s="27"/>
      <c r="S22" s="27"/>
      <c r="T22" s="29"/>
      <c r="U22" s="12"/>
      <c r="V22" s="9"/>
    </row>
    <row r="23" spans="1:22" s="1" customFormat="1" ht="34.5" customHeight="1" x14ac:dyDescent="0.25">
      <c r="A23" s="30">
        <f>Q10</f>
        <v>66.666666666666657</v>
      </c>
      <c r="B23" s="31"/>
      <c r="C23" s="31"/>
      <c r="D23" s="32"/>
      <c r="E23" s="28"/>
      <c r="F23" s="30">
        <f>Q15</f>
        <v>80</v>
      </c>
      <c r="G23" s="31"/>
      <c r="H23" s="31"/>
      <c r="I23" s="32"/>
      <c r="J23" s="28"/>
      <c r="K23" s="30">
        <f>Q19</f>
        <v>95.238095238095227</v>
      </c>
      <c r="L23" s="31"/>
      <c r="M23" s="31"/>
      <c r="N23" s="32"/>
      <c r="O23" s="28"/>
      <c r="P23" s="30">
        <f>A23*F23*K23/10000</f>
        <v>50.793650793650777</v>
      </c>
      <c r="Q23" s="33"/>
      <c r="R23" s="33"/>
      <c r="S23" s="33"/>
      <c r="T23" s="34"/>
      <c r="U23" s="13"/>
      <c r="V23" s="8"/>
    </row>
  </sheetData>
  <mergeCells count="109">
    <mergeCell ref="B2:D2"/>
    <mergeCell ref="E2:F2"/>
    <mergeCell ref="G2:P2"/>
    <mergeCell ref="Q2:R2"/>
    <mergeCell ref="S2:T2"/>
    <mergeCell ref="S5:T5"/>
    <mergeCell ref="B3:D3"/>
    <mergeCell ref="E3:F3"/>
    <mergeCell ref="G3:P3"/>
    <mergeCell ref="Q3:R3"/>
    <mergeCell ref="S3:T3"/>
    <mergeCell ref="B4:D4"/>
    <mergeCell ref="E4:F4"/>
    <mergeCell ref="G4:P4"/>
    <mergeCell ref="Q4:R4"/>
    <mergeCell ref="S4:T4"/>
    <mergeCell ref="B5:D5"/>
    <mergeCell ref="E5:F5"/>
    <mergeCell ref="G5:P5"/>
    <mergeCell ref="Q5:R5"/>
    <mergeCell ref="B6:D6"/>
    <mergeCell ref="E6:F6"/>
    <mergeCell ref="G6:P6"/>
    <mergeCell ref="Q6:R6"/>
    <mergeCell ref="S6:T6"/>
    <mergeCell ref="B7:D7"/>
    <mergeCell ref="E7:F7"/>
    <mergeCell ref="G7:P7"/>
    <mergeCell ref="Q7:R7"/>
    <mergeCell ref="S7:T7"/>
    <mergeCell ref="B8:D8"/>
    <mergeCell ref="E8:F8"/>
    <mergeCell ref="G8:P8"/>
    <mergeCell ref="Q8:R8"/>
    <mergeCell ref="S8:T8"/>
    <mergeCell ref="B9:D9"/>
    <mergeCell ref="E9:F9"/>
    <mergeCell ref="G9:P9"/>
    <mergeCell ref="Q9:R9"/>
    <mergeCell ref="S9:T9"/>
    <mergeCell ref="B10:D10"/>
    <mergeCell ref="E10:F10"/>
    <mergeCell ref="G10:P10"/>
    <mergeCell ref="Q10:R10"/>
    <mergeCell ref="S10:T10"/>
    <mergeCell ref="B11:D11"/>
    <mergeCell ref="E11:F11"/>
    <mergeCell ref="G11:P11"/>
    <mergeCell ref="Q11:R11"/>
    <mergeCell ref="S11:T11"/>
    <mergeCell ref="B12:D12"/>
    <mergeCell ref="E12:F12"/>
    <mergeCell ref="G12:P12"/>
    <mergeCell ref="Q12:R12"/>
    <mergeCell ref="S12:T12"/>
    <mergeCell ref="B13:D13"/>
    <mergeCell ref="E13:F13"/>
    <mergeCell ref="G13:P13"/>
    <mergeCell ref="Q13:R13"/>
    <mergeCell ref="S13:T13"/>
    <mergeCell ref="Q17:R17"/>
    <mergeCell ref="S17:T17"/>
    <mergeCell ref="B15:D15"/>
    <mergeCell ref="E15:F15"/>
    <mergeCell ref="G15:P15"/>
    <mergeCell ref="Q15:R15"/>
    <mergeCell ref="S15:T15"/>
    <mergeCell ref="B16:D16"/>
    <mergeCell ref="E16:F16"/>
    <mergeCell ref="G16:P16"/>
    <mergeCell ref="Q16:R16"/>
    <mergeCell ref="S16:T16"/>
    <mergeCell ref="A1:T1"/>
    <mergeCell ref="A20:A21"/>
    <mergeCell ref="E20:F21"/>
    <mergeCell ref="G20:P21"/>
    <mergeCell ref="Q20:R21"/>
    <mergeCell ref="S20:T21"/>
    <mergeCell ref="B19:D19"/>
    <mergeCell ref="E19:F19"/>
    <mergeCell ref="G19:P19"/>
    <mergeCell ref="Q19:R19"/>
    <mergeCell ref="S19:T19"/>
    <mergeCell ref="B18:D18"/>
    <mergeCell ref="E18:F18"/>
    <mergeCell ref="G18:P18"/>
    <mergeCell ref="Q18:R18"/>
    <mergeCell ref="S18:T18"/>
    <mergeCell ref="B14:D14"/>
    <mergeCell ref="E14:F14"/>
    <mergeCell ref="G14:P14"/>
    <mergeCell ref="Q14:R14"/>
    <mergeCell ref="S14:T14"/>
    <mergeCell ref="B17:D17"/>
    <mergeCell ref="E17:F17"/>
    <mergeCell ref="G17:P17"/>
    <mergeCell ref="U20:U21"/>
    <mergeCell ref="B20:D21"/>
    <mergeCell ref="E22:E23"/>
    <mergeCell ref="J22:J23"/>
    <mergeCell ref="O22:O23"/>
    <mergeCell ref="P22:T22"/>
    <mergeCell ref="A23:D23"/>
    <mergeCell ref="F23:I23"/>
    <mergeCell ref="K23:N23"/>
    <mergeCell ref="P23:T23"/>
    <mergeCell ref="A22:D22"/>
    <mergeCell ref="F22:I22"/>
    <mergeCell ref="K22:N22"/>
  </mergeCells>
  <pageMargins left="0.511811024" right="0.511811024" top="0.78740157499999996" bottom="0.78740157499999996" header="0.31496062000000002" footer="0.3149606200000000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workbookViewId="0">
      <selection activeCell="H15" sqref="H15"/>
    </sheetView>
  </sheetViews>
  <sheetFormatPr defaultRowHeight="15" x14ac:dyDescent="0.25"/>
  <cols>
    <col min="1" max="1" width="26.5703125" customWidth="1"/>
    <col min="2" max="2" width="13.85546875" style="15" bestFit="1" customWidth="1"/>
    <col min="3" max="3" width="9.140625" style="15"/>
    <col min="8" max="8" width="14.28515625" bestFit="1" customWidth="1"/>
  </cols>
  <sheetData>
    <row r="1" spans="1:2" x14ac:dyDescent="0.25">
      <c r="A1" t="s">
        <v>50</v>
      </c>
    </row>
    <row r="3" spans="1:2" x14ac:dyDescent="0.25">
      <c r="A3" t="s">
        <v>56</v>
      </c>
      <c r="B3" s="15">
        <v>21120</v>
      </c>
    </row>
    <row r="4" spans="1:2" x14ac:dyDescent="0.25">
      <c r="A4" t="s">
        <v>57</v>
      </c>
      <c r="B4" s="15">
        <v>10366.620000000001</v>
      </c>
    </row>
    <row r="5" spans="1:2" ht="15.75" thickBot="1" x14ac:dyDescent="0.3"/>
    <row r="6" spans="1:2" ht="15.75" thickBot="1" x14ac:dyDescent="0.3">
      <c r="A6" s="16" t="s">
        <v>51</v>
      </c>
      <c r="B6" s="17">
        <f>B3-B4</f>
        <v>10753.38</v>
      </c>
    </row>
    <row r="8" spans="1:2" x14ac:dyDescent="0.25">
      <c r="A8" t="s">
        <v>52</v>
      </c>
    </row>
    <row r="10" spans="1:2" x14ac:dyDescent="0.25">
      <c r="A10" t="s">
        <v>58</v>
      </c>
      <c r="B10" s="15">
        <f>B6</f>
        <v>10753.38</v>
      </c>
    </row>
    <row r="11" spans="1:2" x14ac:dyDescent="0.25">
      <c r="A11" t="s">
        <v>59</v>
      </c>
      <c r="B11" s="15">
        <v>653.57000000000005</v>
      </c>
    </row>
    <row r="12" spans="1:2" ht="15.75" thickBot="1" x14ac:dyDescent="0.3"/>
    <row r="13" spans="1:2" ht="15.75" thickBot="1" x14ac:dyDescent="0.3">
      <c r="A13" s="16" t="s">
        <v>53</v>
      </c>
      <c r="B13" s="17">
        <f>B10-B11</f>
        <v>10099.81</v>
      </c>
    </row>
    <row r="15" spans="1:2" x14ac:dyDescent="0.25">
      <c r="A15" t="s">
        <v>54</v>
      </c>
    </row>
    <row r="17" spans="1:9" x14ac:dyDescent="0.25">
      <c r="A17" t="s">
        <v>53</v>
      </c>
      <c r="B17" s="15">
        <f>B13</f>
        <v>10099.81</v>
      </c>
    </row>
    <row r="18" spans="1:9" x14ac:dyDescent="0.25">
      <c r="A18" t="s">
        <v>51</v>
      </c>
      <c r="B18" s="15">
        <f>B6</f>
        <v>10753.38</v>
      </c>
    </row>
    <row r="19" spans="1:9" ht="15.75" thickBot="1" x14ac:dyDescent="0.3"/>
    <row r="20" spans="1:9" ht="15.75" thickBot="1" x14ac:dyDescent="0.3">
      <c r="A20" s="16" t="s">
        <v>55</v>
      </c>
      <c r="B20" s="17">
        <f>(B17/B18)*100</f>
        <v>93.922190046292414</v>
      </c>
      <c r="C20" s="18"/>
    </row>
    <row r="22" spans="1:9" x14ac:dyDescent="0.25">
      <c r="A22" t="s">
        <v>63</v>
      </c>
      <c r="H22" t="s">
        <v>66</v>
      </c>
      <c r="I22">
        <v>96.26</v>
      </c>
    </row>
    <row r="24" spans="1:9" x14ac:dyDescent="0.25">
      <c r="A24" t="s">
        <v>60</v>
      </c>
      <c r="B24" s="15">
        <v>2032991</v>
      </c>
    </row>
    <row r="25" spans="1:9" x14ac:dyDescent="0.25">
      <c r="A25" t="s">
        <v>64</v>
      </c>
      <c r="B25" s="15">
        <v>222.78</v>
      </c>
    </row>
    <row r="26" spans="1:9" x14ac:dyDescent="0.25">
      <c r="A26" t="s">
        <v>65</v>
      </c>
      <c r="B26" s="15">
        <f>B13</f>
        <v>10099.81</v>
      </c>
      <c r="H26" s="15">
        <f>96.26*10099.81</f>
        <v>972207.71059999999</v>
      </c>
    </row>
    <row r="27" spans="1:9" ht="15.75" thickBot="1" x14ac:dyDescent="0.3"/>
    <row r="28" spans="1:9" ht="15.75" thickBot="1" x14ac:dyDescent="0.3">
      <c r="A28" s="16" t="s">
        <v>62</v>
      </c>
      <c r="B28" s="17">
        <f>(B24/(B25*B26))*100</f>
        <v>90.353723075582749</v>
      </c>
    </row>
    <row r="31" spans="1:9" x14ac:dyDescent="0.25">
      <c r="A31" t="s">
        <v>67</v>
      </c>
    </row>
    <row r="33" spans="1:2" x14ac:dyDescent="0.25">
      <c r="A33" t="s">
        <v>60</v>
      </c>
      <c r="B33" s="15">
        <f>B24</f>
        <v>2032991</v>
      </c>
    </row>
    <row r="34" spans="1:2" x14ac:dyDescent="0.25">
      <c r="A34" t="s">
        <v>68</v>
      </c>
      <c r="B34" s="15">
        <v>73035</v>
      </c>
    </row>
    <row r="35" spans="1:2" x14ac:dyDescent="0.25">
      <c r="A35" t="s">
        <v>61</v>
      </c>
      <c r="B35" s="15">
        <v>15542</v>
      </c>
    </row>
    <row r="36" spans="1:2" ht="15.75" thickBot="1" x14ac:dyDescent="0.3"/>
    <row r="37" spans="1:2" ht="15.75" thickBot="1" x14ac:dyDescent="0.3">
      <c r="A37" s="16" t="s">
        <v>42</v>
      </c>
      <c r="B37" s="17">
        <f>((B33-(B34+B35))/B33)*100</f>
        <v>95.643020554444163</v>
      </c>
    </row>
    <row r="39" spans="1:2" x14ac:dyDescent="0.25">
      <c r="A39" t="s">
        <v>69</v>
      </c>
    </row>
    <row r="41" spans="1:2" x14ac:dyDescent="0.25">
      <c r="A41" t="s">
        <v>70</v>
      </c>
      <c r="B41" s="15">
        <f>B20</f>
        <v>93.922190046292414</v>
      </c>
    </row>
    <row r="42" spans="1:2" x14ac:dyDescent="0.25">
      <c r="A42" t="s">
        <v>71</v>
      </c>
      <c r="B42" s="15">
        <f>B28</f>
        <v>90.353723075582749</v>
      </c>
    </row>
    <row r="43" spans="1:2" x14ac:dyDescent="0.25">
      <c r="A43" t="s">
        <v>72</v>
      </c>
      <c r="B43" s="15">
        <f>B37</f>
        <v>95.643020554444163</v>
      </c>
    </row>
    <row r="45" spans="1:2" x14ac:dyDescent="0.25">
      <c r="A45" t="s">
        <v>44</v>
      </c>
      <c r="B45" s="15">
        <f>(B41*B42*B43)/10000</f>
        <v>81.164767085925817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Figueiredo</dc:creator>
  <cp:lastModifiedBy>Edgard Goncalves Cardoso</cp:lastModifiedBy>
  <cp:lastPrinted>2011-11-01T17:19:57Z</cp:lastPrinted>
  <dcterms:created xsi:type="dcterms:W3CDTF">2010-10-18T11:38:54Z</dcterms:created>
  <dcterms:modified xsi:type="dcterms:W3CDTF">2022-02-26T01:33:58Z</dcterms:modified>
</cp:coreProperties>
</file>