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ecmec_pcp\pcp_atividades\excel\"/>
    </mc:Choice>
  </mc:AlternateContent>
  <bookViews>
    <workbookView xWindow="240" yWindow="105" windowWidth="21075" windowHeight="9975" tabRatio="748" activeTab="2"/>
  </bookViews>
  <sheets>
    <sheet name="curva_abc1" sheetId="6" r:id="rId1"/>
    <sheet name="curva_abc1_gab" sheetId="7" r:id="rId2"/>
    <sheet name="curva_abc2" sheetId="9" r:id="rId3"/>
    <sheet name="curva_abc3" sheetId="8" r:id="rId4"/>
    <sheet name="curva_abc2_gab" sheetId="10" r:id="rId5"/>
    <sheet name="curva_abc3_gab" sheetId="12" r:id="rId6"/>
  </sheets>
  <calcPr calcId="162913" concurrentCalc="0"/>
  <fileRecoveryPr repairLoad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2" i="6" l="1"/>
  <c r="D12" i="12"/>
  <c r="J11" i="12"/>
  <c r="H11" i="12"/>
  <c r="G11" i="12"/>
  <c r="F11" i="12"/>
  <c r="E11" i="12"/>
  <c r="D11" i="12"/>
  <c r="J10" i="12"/>
  <c r="H10" i="12"/>
  <c r="G10" i="12"/>
  <c r="F10" i="12"/>
  <c r="E10" i="12"/>
  <c r="D10" i="12"/>
  <c r="J9" i="12"/>
  <c r="H9" i="12"/>
  <c r="G9" i="12"/>
  <c r="F9" i="12"/>
  <c r="E9" i="12"/>
  <c r="D9" i="12"/>
  <c r="J8" i="12"/>
  <c r="H8" i="12"/>
  <c r="G8" i="12"/>
  <c r="F8" i="12"/>
  <c r="E8" i="12"/>
  <c r="D8" i="12"/>
  <c r="J7" i="12"/>
  <c r="H7" i="12"/>
  <c r="G7" i="12"/>
  <c r="F7" i="12"/>
  <c r="E7" i="12"/>
  <c r="D7" i="12"/>
  <c r="J6" i="12"/>
  <c r="H6" i="12"/>
  <c r="G6" i="12"/>
  <c r="F6" i="12"/>
  <c r="E6" i="12"/>
  <c r="D6" i="12"/>
  <c r="J5" i="12"/>
  <c r="H5" i="12"/>
  <c r="G5" i="12"/>
  <c r="F5" i="12"/>
  <c r="E5" i="12"/>
  <c r="D5" i="12"/>
  <c r="Q4" i="12"/>
  <c r="P4" i="12"/>
  <c r="O4" i="12"/>
  <c r="L4" i="12"/>
  <c r="J4" i="12"/>
  <c r="H4" i="12"/>
  <c r="G4" i="12"/>
  <c r="F4" i="12"/>
  <c r="E4" i="12"/>
  <c r="D4" i="12"/>
  <c r="Q3" i="12"/>
  <c r="P3" i="12"/>
  <c r="O3" i="12"/>
  <c r="L3" i="12"/>
  <c r="J3" i="12"/>
  <c r="H3" i="12"/>
  <c r="G3" i="12"/>
  <c r="F3" i="12"/>
  <c r="E3" i="12"/>
  <c r="D3" i="12"/>
  <c r="Q2" i="12"/>
  <c r="P2" i="12"/>
  <c r="O2" i="12"/>
  <c r="L2" i="12"/>
  <c r="J2" i="12"/>
  <c r="H2" i="12"/>
  <c r="G2" i="12"/>
  <c r="F2" i="12"/>
  <c r="E2" i="12"/>
  <c r="D2" i="12"/>
  <c r="E19" i="8"/>
  <c r="D19" i="8"/>
  <c r="C19" i="8"/>
  <c r="E18" i="8"/>
  <c r="D18" i="8"/>
  <c r="C18" i="8"/>
  <c r="E17" i="8"/>
  <c r="D17" i="8"/>
  <c r="C17" i="8"/>
  <c r="D14" i="8"/>
  <c r="D13" i="8"/>
  <c r="D12" i="8"/>
  <c r="D11" i="8"/>
  <c r="D10" i="8"/>
  <c r="D9" i="8"/>
  <c r="D8" i="8"/>
  <c r="D7" i="8"/>
  <c r="D6" i="8"/>
  <c r="D5" i="8"/>
  <c r="D4" i="8"/>
  <c r="D3" i="8"/>
  <c r="D2" i="8"/>
  <c r="D17" i="10"/>
  <c r="C17" i="10"/>
  <c r="B17" i="10"/>
  <c r="D16" i="10"/>
  <c r="C16" i="10"/>
  <c r="B16" i="10"/>
  <c r="D15" i="10"/>
  <c r="C15" i="10"/>
  <c r="B15" i="10"/>
  <c r="D12" i="10"/>
  <c r="D11" i="10"/>
  <c r="D10" i="10"/>
  <c r="D9" i="10"/>
  <c r="D8" i="10"/>
  <c r="D7" i="10"/>
  <c r="D6" i="10"/>
  <c r="D5" i="10"/>
  <c r="D4" i="10"/>
  <c r="D3" i="10"/>
  <c r="D2" i="10"/>
  <c r="D12" i="9"/>
  <c r="E16" i="7"/>
  <c r="D16" i="7"/>
  <c r="E15" i="7"/>
  <c r="D15" i="7"/>
  <c r="F14" i="7"/>
  <c r="E14" i="7"/>
  <c r="D14" i="7"/>
  <c r="H11" i="7"/>
  <c r="G11" i="7"/>
  <c r="H10" i="7"/>
  <c r="G10" i="7"/>
  <c r="H9" i="7"/>
  <c r="G9" i="7"/>
  <c r="H8" i="7"/>
  <c r="G8" i="7"/>
  <c r="H7" i="7"/>
  <c r="G7" i="7"/>
  <c r="H6" i="7"/>
  <c r="G6" i="7"/>
  <c r="H5" i="7"/>
  <c r="G5" i="7"/>
  <c r="H4" i="7"/>
  <c r="G4" i="7"/>
  <c r="H3" i="7"/>
  <c r="G3" i="7"/>
  <c r="H2" i="7"/>
  <c r="G2" i="7"/>
</calcChain>
</file>

<file path=xl/sharedStrings.xml><?xml version="1.0" encoding="utf-8"?>
<sst xmlns="http://schemas.openxmlformats.org/spreadsheetml/2006/main" count="202" uniqueCount="75">
  <si>
    <t>Orc1</t>
  </si>
  <si>
    <t>Orc2</t>
  </si>
  <si>
    <t>Orc3</t>
  </si>
  <si>
    <t>Item</t>
  </si>
  <si>
    <t>Parafuso</t>
  </si>
  <si>
    <t>Porca</t>
  </si>
  <si>
    <t>Arruela</t>
  </si>
  <si>
    <t>Gaxeta</t>
  </si>
  <si>
    <t>Retentor</t>
  </si>
  <si>
    <t>Rolamento</t>
  </si>
  <si>
    <t>Polia</t>
  </si>
  <si>
    <t>Rotâmetro</t>
  </si>
  <si>
    <t>Volante Compressor</t>
  </si>
  <si>
    <t>Chave de Fenda</t>
  </si>
  <si>
    <t>Ordem</t>
  </si>
  <si>
    <t>Quantidade</t>
  </si>
  <si>
    <t>Menor Valor</t>
  </si>
  <si>
    <t>Valor Total</t>
  </si>
  <si>
    <t>Ordem ABC</t>
  </si>
  <si>
    <t>Classificação ABC</t>
  </si>
  <si>
    <t>10º</t>
  </si>
  <si>
    <t>1º</t>
  </si>
  <si>
    <t>2º</t>
  </si>
  <si>
    <t>3º</t>
  </si>
  <si>
    <t>4º</t>
  </si>
  <si>
    <t>5º</t>
  </si>
  <si>
    <t>6º</t>
  </si>
  <si>
    <t>7º</t>
  </si>
  <si>
    <t>8º</t>
  </si>
  <si>
    <t>9º</t>
  </si>
  <si>
    <t>A</t>
  </si>
  <si>
    <t>B</t>
  </si>
  <si>
    <t>C</t>
  </si>
  <si>
    <t>Total</t>
  </si>
  <si>
    <t>Valor</t>
  </si>
  <si>
    <t>Porcentagem</t>
  </si>
  <si>
    <t>ITENS</t>
  </si>
  <si>
    <t>PORCENTAGEM</t>
  </si>
  <si>
    <t>VALOR</t>
  </si>
  <si>
    <t>CLASSIFICAÇÃO</t>
  </si>
  <si>
    <t>L</t>
  </si>
  <si>
    <t>I</t>
  </si>
  <si>
    <t>H</t>
  </si>
  <si>
    <t>G</t>
  </si>
  <si>
    <t>K</t>
  </si>
  <si>
    <t>E</t>
  </si>
  <si>
    <t>D</t>
  </si>
  <si>
    <t>J</t>
  </si>
  <si>
    <t>F</t>
  </si>
  <si>
    <t>VALOR TOTAL</t>
  </si>
  <si>
    <t>VALOR UNITÁRIO</t>
  </si>
  <si>
    <t>QUANTIDADE</t>
  </si>
  <si>
    <t>ITEM</t>
  </si>
  <si>
    <t>Trava de giro</t>
  </si>
  <si>
    <t>Etiqueta de embarque</t>
  </si>
  <si>
    <t>Haste de sustentação</t>
  </si>
  <si>
    <t>Pedestal retrátil</t>
  </si>
  <si>
    <t>Botão de ligação</t>
  </si>
  <si>
    <t>Caixa de papelão externa</t>
  </si>
  <si>
    <t>Calço de Papelão Interno</t>
  </si>
  <si>
    <t>Módulo de Comando Digital</t>
  </si>
  <si>
    <t>Grade Frontal</t>
  </si>
  <si>
    <t>Monitor do ventilador</t>
  </si>
  <si>
    <t>ORDEM</t>
  </si>
  <si>
    <t>%Categ</t>
  </si>
  <si>
    <t>%Acum</t>
  </si>
  <si>
    <t>%Valor</t>
  </si>
  <si>
    <t>Separação</t>
  </si>
  <si>
    <t>Limite</t>
  </si>
  <si>
    <t>Categoria</t>
  </si>
  <si>
    <t>Classif</t>
  </si>
  <si>
    <t>Valor Unitário</t>
  </si>
  <si>
    <t>Qtde</t>
  </si>
  <si>
    <t>%</t>
  </si>
  <si>
    <t>Qtd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</si>
</sst>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0.0%"/>
    <numFmt numFmtId="166" formatCode="_-* #,##0_-;\-* #,##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19" fillId="34" borderId="0" xfId="0" applyFont="1" applyFill="1"/>
    <xf numFmtId="0" fontId="19" fillId="34" borderId="0" xfId="0" applyFont="1" applyFill="1" applyAlignment="1">
      <alignment horizontal="center" vertical="center"/>
    </xf>
    <xf numFmtId="44" fontId="19" fillId="34" borderId="0" xfId="1" applyFont="1" applyFill="1" applyAlignment="1">
      <alignment horizontal="center" vertical="center"/>
    </xf>
    <xf numFmtId="1" fontId="19" fillId="34" borderId="0" xfId="1" applyNumberFormat="1" applyFont="1" applyFill="1" applyAlignment="1">
      <alignment horizontal="center" vertical="center"/>
    </xf>
    <xf numFmtId="44" fontId="19" fillId="34" borderId="0" xfId="0" applyNumberFormat="1" applyFont="1" applyFill="1" applyAlignment="1">
      <alignment horizontal="center" vertical="center"/>
    </xf>
    <xf numFmtId="0" fontId="18" fillId="33" borderId="11" xfId="0" applyFont="1" applyFill="1" applyBorder="1" applyAlignment="1">
      <alignment horizontal="center" vertical="center"/>
    </xf>
    <xf numFmtId="0" fontId="19" fillId="34" borderId="10" xfId="0" applyFont="1" applyFill="1" applyBorder="1" applyAlignment="1">
      <alignment horizontal="center" vertical="center"/>
    </xf>
    <xf numFmtId="44" fontId="19" fillId="34" borderId="10" xfId="1" applyFont="1" applyFill="1" applyBorder="1" applyAlignment="1">
      <alignment horizontal="center" vertical="center"/>
    </xf>
    <xf numFmtId="0" fontId="19" fillId="34" borderId="0" xfId="0" applyFont="1" applyFill="1" applyBorder="1" applyAlignment="1">
      <alignment horizontal="center" vertical="center"/>
    </xf>
    <xf numFmtId="44" fontId="19" fillId="34" borderId="0" xfId="0" applyNumberFormat="1" applyFont="1" applyFill="1" applyBorder="1" applyAlignment="1">
      <alignment horizontal="center" vertical="center"/>
    </xf>
    <xf numFmtId="44" fontId="19" fillId="34" borderId="10" xfId="0" applyNumberFormat="1" applyFont="1" applyFill="1" applyBorder="1" applyAlignment="1">
      <alignment horizontal="center" vertical="center"/>
    </xf>
    <xf numFmtId="9" fontId="19" fillId="34" borderId="0" xfId="2" applyFont="1" applyFill="1" applyAlignment="1">
      <alignment horizontal="center" vertical="center"/>
    </xf>
    <xf numFmtId="44" fontId="19" fillId="34" borderId="11" xfId="0" applyNumberFormat="1" applyFont="1" applyFill="1" applyBorder="1" applyAlignment="1">
      <alignment horizontal="center" vertical="center"/>
    </xf>
    <xf numFmtId="9" fontId="19" fillId="34" borderId="10" xfId="2" applyFont="1" applyFill="1" applyBorder="1" applyAlignment="1">
      <alignment horizontal="center" vertical="center"/>
    </xf>
    <xf numFmtId="1" fontId="19" fillId="34" borderId="0" xfId="0" applyNumberFormat="1" applyFont="1" applyFill="1" applyAlignment="1">
      <alignment horizontal="center" vertical="center"/>
    </xf>
    <xf numFmtId="1" fontId="19" fillId="34" borderId="10" xfId="0" applyNumberFormat="1" applyFont="1" applyFill="1" applyBorder="1" applyAlignment="1">
      <alignment horizontal="center" vertical="center"/>
    </xf>
    <xf numFmtId="0" fontId="18" fillId="33" borderId="11" xfId="0" applyFont="1" applyFill="1" applyBorder="1" applyAlignment="1">
      <alignment horizontal="center" vertical="center" wrapText="1"/>
    </xf>
    <xf numFmtId="0" fontId="19" fillId="34" borderId="0" xfId="0" applyFont="1" applyFill="1" applyAlignment="1">
      <alignment wrapText="1"/>
    </xf>
    <xf numFmtId="0" fontId="21" fillId="34" borderId="0" xfId="0" applyFont="1" applyFill="1" applyBorder="1" applyAlignment="1">
      <alignment horizontal="center" vertical="center"/>
    </xf>
    <xf numFmtId="0" fontId="21" fillId="34" borderId="0" xfId="0" applyFont="1" applyFill="1" applyBorder="1"/>
    <xf numFmtId="2" fontId="21" fillId="34" borderId="0" xfId="0" applyNumberFormat="1" applyFont="1" applyFill="1" applyBorder="1" applyAlignment="1">
      <alignment horizontal="center" vertical="center"/>
    </xf>
    <xf numFmtId="2" fontId="21" fillId="34" borderId="0" xfId="0" applyNumberFormat="1" applyFont="1" applyFill="1" applyBorder="1"/>
    <xf numFmtId="9" fontId="21" fillId="34" borderId="0" xfId="2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1" xfId="0" applyFont="1" applyFill="1" applyBorder="1" applyAlignment="1">
      <alignment vertical="center"/>
    </xf>
    <xf numFmtId="0" fontId="21" fillId="34" borderId="10" xfId="0" applyFont="1" applyFill="1" applyBorder="1" applyAlignment="1">
      <alignment horizontal="center" vertical="center"/>
    </xf>
    <xf numFmtId="2" fontId="21" fillId="34" borderId="10" xfId="0" applyNumberFormat="1" applyFont="1" applyFill="1" applyBorder="1" applyAlignment="1">
      <alignment horizontal="center" vertical="center"/>
    </xf>
    <xf numFmtId="9" fontId="21" fillId="34" borderId="10" xfId="2" applyFont="1" applyFill="1" applyBorder="1" applyAlignment="1">
      <alignment horizontal="center" vertical="center"/>
    </xf>
    <xf numFmtId="0" fontId="21" fillId="34" borderId="0" xfId="0" applyFont="1" applyFill="1" applyBorder="1" applyAlignment="1">
      <alignment vertical="center"/>
    </xf>
    <xf numFmtId="0" fontId="20" fillId="35" borderId="11" xfId="0" applyFont="1" applyFill="1" applyBorder="1" applyAlignment="1">
      <alignment horizontal="center" vertical="center"/>
    </xf>
    <xf numFmtId="0" fontId="20" fillId="35" borderId="11" xfId="0" applyFont="1" applyFill="1" applyBorder="1" applyAlignment="1">
      <alignment vertical="center"/>
    </xf>
    <xf numFmtId="165" fontId="21" fillId="34" borderId="0" xfId="2" applyNumberFormat="1" applyFont="1" applyFill="1" applyBorder="1" applyAlignment="1">
      <alignment vertical="center"/>
    </xf>
    <xf numFmtId="0" fontId="20" fillId="35" borderId="11" xfId="0" applyFont="1" applyFill="1" applyBorder="1" applyAlignment="1">
      <alignment horizontal="center" vertical="center" wrapText="1"/>
    </xf>
    <xf numFmtId="0" fontId="20" fillId="35" borderId="11" xfId="0" applyFont="1" applyFill="1" applyBorder="1" applyAlignment="1">
      <alignment vertical="center" wrapText="1"/>
    </xf>
    <xf numFmtId="0" fontId="21" fillId="34" borderId="0" xfId="0" applyFont="1" applyFill="1" applyBorder="1" applyAlignment="1">
      <alignment vertical="center" wrapText="1"/>
    </xf>
    <xf numFmtId="0" fontId="21" fillId="34" borderId="0" xfId="0" applyFont="1" applyFill="1" applyBorder="1" applyAlignment="1">
      <alignment horizontal="center" vertical="center" wrapText="1"/>
    </xf>
    <xf numFmtId="2" fontId="21" fillId="34" borderId="0" xfId="0" applyNumberFormat="1" applyFont="1" applyFill="1" applyBorder="1" applyAlignment="1">
      <alignment horizontal="center" vertical="center" wrapText="1"/>
    </xf>
    <xf numFmtId="9" fontId="21" fillId="34" borderId="0" xfId="2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2" fontId="21" fillId="34" borderId="10" xfId="0" applyNumberFormat="1" applyFont="1" applyFill="1" applyBorder="1" applyAlignment="1">
      <alignment horizontal="center" vertical="center" wrapText="1"/>
    </xf>
    <xf numFmtId="9" fontId="21" fillId="34" borderId="10" xfId="2" applyFont="1" applyFill="1" applyBorder="1" applyAlignment="1">
      <alignment horizontal="center" vertical="center" wrapText="1"/>
    </xf>
    <xf numFmtId="165" fontId="21" fillId="34" borderId="0" xfId="2" applyNumberFormat="1" applyFont="1" applyFill="1" applyBorder="1" applyAlignment="1">
      <alignment vertical="center" wrapText="1"/>
    </xf>
    <xf numFmtId="44" fontId="21" fillId="34" borderId="0" xfId="1" applyFont="1" applyFill="1" applyBorder="1" applyAlignment="1">
      <alignment horizontal="center" vertical="center" wrapText="1"/>
    </xf>
    <xf numFmtId="44" fontId="21" fillId="34" borderId="10" xfId="1" applyFont="1" applyFill="1" applyBorder="1" applyAlignment="1">
      <alignment horizontal="center" vertical="center" wrapText="1"/>
    </xf>
    <xf numFmtId="44" fontId="21" fillId="34" borderId="10" xfId="0" applyNumberFormat="1" applyFont="1" applyFill="1" applyBorder="1" applyAlignment="1">
      <alignment horizontal="center" vertical="center" wrapText="1"/>
    </xf>
    <xf numFmtId="164" fontId="21" fillId="34" borderId="0" xfId="0" applyNumberFormat="1" applyFont="1" applyFill="1" applyBorder="1" applyAlignment="1">
      <alignment horizontal="center" vertical="center" wrapText="1"/>
    </xf>
    <xf numFmtId="165" fontId="21" fillId="34" borderId="0" xfId="2" applyNumberFormat="1" applyFont="1" applyFill="1" applyBorder="1" applyAlignment="1">
      <alignment horizontal="center" vertical="center" wrapText="1"/>
    </xf>
    <xf numFmtId="1" fontId="21" fillId="34" borderId="0" xfId="0" applyNumberFormat="1" applyFont="1" applyFill="1" applyBorder="1" applyAlignment="1">
      <alignment horizontal="center" vertical="center" wrapText="1"/>
    </xf>
    <xf numFmtId="1" fontId="21" fillId="34" borderId="10" xfId="0" applyNumberFormat="1" applyFont="1" applyFill="1" applyBorder="1" applyAlignment="1">
      <alignment horizontal="center" vertical="center" wrapText="1"/>
    </xf>
    <xf numFmtId="165" fontId="21" fillId="34" borderId="10" xfId="2" applyNumberFormat="1" applyFont="1" applyFill="1" applyBorder="1" applyAlignment="1">
      <alignment horizontal="center" vertical="center" wrapText="1"/>
    </xf>
    <xf numFmtId="166" fontId="21" fillId="34" borderId="0" xfId="44" applyNumberFormat="1" applyFont="1" applyFill="1" applyBorder="1" applyAlignment="1">
      <alignment horizontal="center" vertical="center" wrapText="1"/>
    </xf>
    <xf numFmtId="166" fontId="21" fillId="34" borderId="10" xfId="44" applyNumberFormat="1" applyFont="1" applyFill="1" applyBorder="1" applyAlignment="1">
      <alignment horizontal="center" vertical="center" wrapText="1"/>
    </xf>
  </cellXfs>
  <cellStyles count="45">
    <cellStyle name="20% - Ênfase1" xfId="21" builtinId="30" customBuiltin="1"/>
    <cellStyle name="20% - Ênfase2" xfId="25" builtinId="34" customBuiltin="1"/>
    <cellStyle name="20% - Ênfase3" xfId="29" builtinId="38" customBuiltin="1"/>
    <cellStyle name="20% - Ênfase4" xfId="33" builtinId="42" customBuiltin="1"/>
    <cellStyle name="20% - Ênfase5" xfId="37" builtinId="46" customBuiltin="1"/>
    <cellStyle name="20% - Ênfase6" xfId="41" builtinId="50" customBuiltin="1"/>
    <cellStyle name="40% - Ênfase1" xfId="22" builtinId="31" customBuiltin="1"/>
    <cellStyle name="40% - Ênfase2" xfId="26" builtinId="35" customBuiltin="1"/>
    <cellStyle name="40% - Ênfase3" xfId="30" builtinId="39" customBuiltin="1"/>
    <cellStyle name="40% - Ênfase4" xfId="34" builtinId="43" customBuiltin="1"/>
    <cellStyle name="40% - Ênfase5" xfId="38" builtinId="47" customBuiltin="1"/>
    <cellStyle name="40% - Ênfase6" xfId="42" builtinId="51" customBuiltin="1"/>
    <cellStyle name="60% - Ênfase1" xfId="23" builtinId="32" customBuiltin="1"/>
    <cellStyle name="60% - Ênfase2" xfId="27" builtinId="36" customBuiltin="1"/>
    <cellStyle name="60% - Ênfase3" xfId="31" builtinId="40" customBuiltin="1"/>
    <cellStyle name="60% - Ênfase4" xfId="35" builtinId="44" customBuiltin="1"/>
    <cellStyle name="60% - Ênfase5" xfId="39" builtinId="48" customBuiltin="1"/>
    <cellStyle name="60% - Ênfase6" xfId="43" builtinId="52" customBuiltin="1"/>
    <cellStyle name="Bom" xfId="8" builtinId="26" customBuiltin="1"/>
    <cellStyle name="Cálculo" xfId="13" builtinId="22" customBuiltin="1"/>
    <cellStyle name="Célula de Verificação" xfId="15" builtinId="23" customBuiltin="1"/>
    <cellStyle name="Célula Vinculada" xfId="14" builtinId="24" customBuiltin="1"/>
    <cellStyle name="Ênfase1" xfId="20" builtinId="29" customBuiltin="1"/>
    <cellStyle name="Ênfase2" xfId="24" builtinId="33" customBuiltin="1"/>
    <cellStyle name="Ênfase3" xfId="28" builtinId="37" customBuiltin="1"/>
    <cellStyle name="Ênfase4" xfId="32" builtinId="41" customBuiltin="1"/>
    <cellStyle name="Ênfase5" xfId="36" builtinId="45" customBuiltin="1"/>
    <cellStyle name="Ênfase6" xfId="40" builtinId="49" customBuiltin="1"/>
    <cellStyle name="Entrada" xfId="11" builtinId="20" customBuiltin="1"/>
    <cellStyle name="Incorreto" xfId="9" builtinId="27" customBuiltin="1"/>
    <cellStyle name="Moeda" xfId="1" builtinId="4"/>
    <cellStyle name="Neutra" xfId="10" builtinId="28" customBuiltin="1"/>
    <cellStyle name="Normal" xfId="0" builtinId="0"/>
    <cellStyle name="Nota" xfId="17" builtinId="10" customBuiltin="1"/>
    <cellStyle name="Porcentagem" xfId="2" builtinId="5"/>
    <cellStyle name="Saída" xfId="12" builtinId="21" customBuiltin="1"/>
    <cellStyle name="Texto de Aviso" xfId="16" builtinId="11" customBuiltin="1"/>
    <cellStyle name="Texto Explicativo" xfId="18" builtinId="53" customBuiltin="1"/>
    <cellStyle name="Título" xfId="3" builtinId="15" customBuiltin="1"/>
    <cellStyle name="Título 1" xfId="4" builtinId="16" customBuiltin="1"/>
    <cellStyle name="Título 2" xfId="5" builtinId="17" customBuiltin="1"/>
    <cellStyle name="Título 3" xfId="6" builtinId="18" customBuiltin="1"/>
    <cellStyle name="Título 4" xfId="7" builtinId="19" customBuiltin="1"/>
    <cellStyle name="Total" xfId="19" builtinId="25" customBuiltin="1"/>
    <cellStyle name="Vírgula" xfId="44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explosion val="1"/>
          <c:cat>
            <c:strRef>
              <c:f>curva_abc2!$A$15:$A$17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curva_abc2!$B$15:$B$17</c:f>
              <c:numCache>
                <c:formatCode>0.00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D8FB-4836-8462-F10C33E4D0F8}"/>
            </c:ext>
          </c:extLst>
        </c:ser>
        <c:ser>
          <c:idx val="1"/>
          <c:order val="1"/>
          <c:cat>
            <c:strRef>
              <c:f>curva_abc2!$A$15:$A$17</c:f>
              <c:strCache>
                <c:ptCount val="3"/>
                <c:pt idx="0">
                  <c:v>A</c:v>
                </c:pt>
                <c:pt idx="1">
                  <c:v>B</c:v>
                </c:pt>
                <c:pt idx="2">
                  <c:v>C</c:v>
                </c:pt>
              </c:strCache>
            </c:strRef>
          </c:cat>
          <c:val>
            <c:numRef>
              <c:f>curva_abc2!$C$15:$C$17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D8FB-4836-8462-F10C33E4D0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Gráfico</a:t>
            </a:r>
            <a:r>
              <a:rPr lang="pt-BR" baseline="0"/>
              <a:t> da Curva ABC</a:t>
            </a:r>
            <a:endParaRPr lang="pt-B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hade val="41000"/>
                    <a:shade val="51000"/>
                    <a:satMod val="130000"/>
                  </a:schemeClr>
                </a:gs>
                <a:gs pos="80000">
                  <a:schemeClr val="accent1">
                    <a:shade val="41000"/>
                    <a:shade val="93000"/>
                    <a:satMod val="130000"/>
                  </a:schemeClr>
                </a:gs>
                <a:gs pos="100000">
                  <a:schemeClr val="accent1">
                    <a:shade val="41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curva_abc3_gab!$F$2</c:f>
              <c:numCache>
                <c:formatCode>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E4-43D2-8FCA-BD1958AEA5A1}"/>
            </c:ext>
          </c:extLst>
        </c:ser>
        <c:ser>
          <c:idx val="1"/>
          <c:order val="1"/>
          <c:spPr>
            <a:gradFill rotWithShape="1">
              <a:gsLst>
                <a:gs pos="0">
                  <a:schemeClr val="accent1">
                    <a:shade val="53000"/>
                    <a:shade val="51000"/>
                    <a:satMod val="130000"/>
                  </a:schemeClr>
                </a:gs>
                <a:gs pos="80000">
                  <a:schemeClr val="accent1">
                    <a:shade val="53000"/>
                    <a:shade val="93000"/>
                    <a:satMod val="130000"/>
                  </a:schemeClr>
                </a:gs>
                <a:gs pos="100000">
                  <a:schemeClr val="accent1">
                    <a:shade val="53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curva_abc3_gab!$F$3</c:f>
              <c:numCache>
                <c:formatCode>0</c:formatCode>
                <c:ptCount val="1"/>
                <c:pt idx="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E4-43D2-8FCA-BD1958AEA5A1}"/>
            </c:ext>
          </c:extLst>
        </c:ser>
        <c:ser>
          <c:idx val="2"/>
          <c:order val="2"/>
          <c:spPr>
            <a:gradFill rotWithShape="1">
              <a:gsLst>
                <a:gs pos="0">
                  <a:schemeClr val="accent1">
                    <a:shade val="65000"/>
                    <a:shade val="51000"/>
                    <a:satMod val="130000"/>
                  </a:schemeClr>
                </a:gs>
                <a:gs pos="80000">
                  <a:schemeClr val="accent1">
                    <a:shade val="65000"/>
                    <a:shade val="93000"/>
                    <a:satMod val="130000"/>
                  </a:schemeClr>
                </a:gs>
                <a:gs pos="100000">
                  <a:schemeClr val="accent1">
                    <a:shade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curva_abc3_gab!$F$4</c:f>
              <c:numCache>
                <c:formatCode>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E4-43D2-8FCA-BD1958AEA5A1}"/>
            </c:ext>
          </c:extLst>
        </c:ser>
        <c:ser>
          <c:idx val="3"/>
          <c:order val="3"/>
          <c:spPr>
            <a:gradFill rotWithShape="1">
              <a:gsLst>
                <a:gs pos="0">
                  <a:schemeClr val="accent1">
                    <a:shade val="76000"/>
                    <a:shade val="51000"/>
                    <a:satMod val="130000"/>
                  </a:schemeClr>
                </a:gs>
                <a:gs pos="80000">
                  <a:schemeClr val="accent1">
                    <a:shade val="76000"/>
                    <a:shade val="93000"/>
                    <a:satMod val="130000"/>
                  </a:schemeClr>
                </a:gs>
                <a:gs pos="100000">
                  <a:schemeClr val="accent1">
                    <a:shade val="76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curva_abc3_gab!$F$5</c:f>
              <c:numCache>
                <c:formatCode>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E4-43D2-8FCA-BD1958AEA5A1}"/>
            </c:ext>
          </c:extLst>
        </c:ser>
        <c:ser>
          <c:idx val="4"/>
          <c:order val="4"/>
          <c:spPr>
            <a:gradFill rotWithShape="1">
              <a:gsLst>
                <a:gs pos="0">
                  <a:schemeClr val="accent1">
                    <a:shade val="88000"/>
                    <a:shade val="51000"/>
                    <a:satMod val="130000"/>
                  </a:schemeClr>
                </a:gs>
                <a:gs pos="80000">
                  <a:schemeClr val="accent1">
                    <a:shade val="88000"/>
                    <a:shade val="93000"/>
                    <a:satMod val="130000"/>
                  </a:schemeClr>
                </a:gs>
                <a:gs pos="100000">
                  <a:schemeClr val="accent1">
                    <a:shade val="88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curva_abc3_gab!$F$6</c:f>
              <c:numCache>
                <c:formatCode>0</c:formatCode>
                <c:ptCount val="1"/>
                <c:pt idx="0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E4-43D2-8FCA-BD1958AEA5A1}"/>
            </c:ext>
          </c:extLst>
        </c:ser>
        <c:ser>
          <c:idx val="5"/>
          <c:order val="5"/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curva_abc3_gab!$F$7</c:f>
              <c:numCache>
                <c:formatCode>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E4-43D2-8FCA-BD1958AEA5A1}"/>
            </c:ext>
          </c:extLst>
        </c:ser>
        <c:ser>
          <c:idx val="6"/>
          <c:order val="6"/>
          <c:spPr>
            <a:gradFill rotWithShape="1">
              <a:gsLst>
                <a:gs pos="0">
                  <a:schemeClr val="accent1">
                    <a:tint val="89000"/>
                    <a:shade val="51000"/>
                    <a:satMod val="130000"/>
                  </a:schemeClr>
                </a:gs>
                <a:gs pos="80000">
                  <a:schemeClr val="accent1">
                    <a:tint val="89000"/>
                    <a:shade val="93000"/>
                    <a:satMod val="130000"/>
                  </a:schemeClr>
                </a:gs>
                <a:gs pos="100000">
                  <a:schemeClr val="accent1">
                    <a:tint val="89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curva_abc3_gab!$F$8</c:f>
              <c:numCache>
                <c:formatCode>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E4-43D2-8FCA-BD1958AEA5A1}"/>
            </c:ext>
          </c:extLst>
        </c:ser>
        <c:ser>
          <c:idx val="7"/>
          <c:order val="7"/>
          <c:spPr>
            <a:gradFill rotWithShape="1">
              <a:gsLst>
                <a:gs pos="0">
                  <a:schemeClr val="accent1">
                    <a:tint val="77000"/>
                    <a:shade val="51000"/>
                    <a:satMod val="130000"/>
                  </a:schemeClr>
                </a:gs>
                <a:gs pos="80000">
                  <a:schemeClr val="accent1">
                    <a:tint val="77000"/>
                    <a:shade val="93000"/>
                    <a:satMod val="130000"/>
                  </a:schemeClr>
                </a:gs>
                <a:gs pos="100000">
                  <a:schemeClr val="accent1">
                    <a:tint val="77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curva_abc3_gab!$F$9</c:f>
              <c:numCache>
                <c:formatCode>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E4-43D2-8FCA-BD1958AEA5A1}"/>
            </c:ext>
          </c:extLst>
        </c:ser>
        <c:ser>
          <c:idx val="8"/>
          <c:order val="8"/>
          <c:spPr>
            <a:gradFill rotWithShape="1">
              <a:gsLst>
                <a:gs pos="0">
                  <a:schemeClr val="accent1">
                    <a:tint val="65000"/>
                    <a:shade val="51000"/>
                    <a:satMod val="130000"/>
                  </a:schemeClr>
                </a:gs>
                <a:gs pos="80000">
                  <a:schemeClr val="accent1">
                    <a:tint val="65000"/>
                    <a:shade val="93000"/>
                    <a:satMod val="130000"/>
                  </a:schemeClr>
                </a:gs>
                <a:gs pos="100000">
                  <a:schemeClr val="accent1">
                    <a:tint val="65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curva_abc3_gab!$F$10</c:f>
              <c:numCache>
                <c:formatCode>0</c:formatCode>
                <c:ptCount val="1"/>
                <c:pt idx="0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E4-43D2-8FCA-BD1958AEA5A1}"/>
            </c:ext>
          </c:extLst>
        </c:ser>
        <c:ser>
          <c:idx val="9"/>
          <c:order val="9"/>
          <c:spPr>
            <a:gradFill rotWithShape="1">
              <a:gsLst>
                <a:gs pos="0">
                  <a:schemeClr val="accent1">
                    <a:tint val="54000"/>
                    <a:shade val="51000"/>
                    <a:satMod val="130000"/>
                  </a:schemeClr>
                </a:gs>
                <a:gs pos="80000">
                  <a:schemeClr val="accent1">
                    <a:tint val="54000"/>
                    <a:shade val="93000"/>
                    <a:satMod val="130000"/>
                  </a:schemeClr>
                </a:gs>
                <a:gs pos="100000">
                  <a:schemeClr val="accent1">
                    <a:tint val="54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val>
            <c:numRef>
              <c:f>curva_abc3_gab!$F$11</c:f>
              <c:numCache>
                <c:formatCode>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E4-43D2-8FCA-BD1958AE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632746040"/>
        <c:axId val="632747024"/>
      </c:barChart>
      <c:lineChart>
        <c:grouping val="standard"/>
        <c:varyColors val="0"/>
        <c:ser>
          <c:idx val="10"/>
          <c:order val="10"/>
          <c:tx>
            <c:strRef>
              <c:f>curva_abc3_gab!$H$2</c:f>
              <c:strCache>
                <c:ptCount val="1"/>
                <c:pt idx="0">
                  <c:v>55,8%</c:v>
                </c:pt>
              </c:strCache>
            </c:strRef>
          </c:tx>
          <c:spPr>
            <a:ln w="34925" cap="rnd">
              <a:solidFill>
                <a:srgbClr val="FF00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val>
            <c:numRef>
              <c:f>curva_abc3_gab!$H$2:$H$11</c:f>
              <c:numCache>
                <c:formatCode>0.0%</c:formatCode>
                <c:ptCount val="10"/>
                <c:pt idx="0">
                  <c:v>0.55784115473119034</c:v>
                </c:pt>
                <c:pt idx="1">
                  <c:v>0.80886967436022594</c:v>
                </c:pt>
                <c:pt idx="2">
                  <c:v>0.87859981870162474</c:v>
                </c:pt>
                <c:pt idx="3">
                  <c:v>0.91346489087232419</c:v>
                </c:pt>
                <c:pt idx="4">
                  <c:v>0.96576249912837331</c:v>
                </c:pt>
                <c:pt idx="5">
                  <c:v>0.98145178160518798</c:v>
                </c:pt>
                <c:pt idx="6">
                  <c:v>0.98633289170908589</c:v>
                </c:pt>
                <c:pt idx="7">
                  <c:v>0.99191130325639776</c:v>
                </c:pt>
                <c:pt idx="8">
                  <c:v>0.99302698556586011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FE4-43D2-8FCA-BD1958AEA5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9228512"/>
        <c:axId val="739232120"/>
      </c:lineChart>
      <c:catAx>
        <c:axId val="632746040"/>
        <c:scaling>
          <c:orientation val="minMax"/>
        </c:scaling>
        <c:delete val="0"/>
        <c:axPos val="l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2747024"/>
        <c:crosses val="autoZero"/>
        <c:auto val="1"/>
        <c:lblAlgn val="ctr"/>
        <c:lblOffset val="100"/>
        <c:noMultiLvlLbl val="0"/>
      </c:catAx>
      <c:valAx>
        <c:axId val="6327470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32746040"/>
        <c:crosses val="autoZero"/>
        <c:crossBetween val="between"/>
      </c:valAx>
      <c:valAx>
        <c:axId val="739232120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39228512"/>
        <c:crosses val="max"/>
        <c:crossBetween val="between"/>
      </c:valAx>
      <c:catAx>
        <c:axId val="739228512"/>
        <c:scaling>
          <c:orientation val="minMax"/>
        </c:scaling>
        <c:delete val="1"/>
        <c:axPos val="b"/>
        <c:majorTickMark val="none"/>
        <c:minorTickMark val="none"/>
        <c:tickLblPos val="nextTo"/>
        <c:crossAx val="7392321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285749</xdr:colOff>
      <xdr:row>0</xdr:row>
      <xdr:rowOff>118382</xdr:rowOff>
    </xdr:from>
    <xdr:to>
      <xdr:col>14</xdr:col>
      <xdr:colOff>204107</xdr:colOff>
      <xdr:row>21</xdr:row>
      <xdr:rowOff>40821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56028</xdr:rowOff>
    </xdr:from>
    <xdr:to>
      <xdr:col>3</xdr:col>
      <xdr:colOff>661147</xdr:colOff>
      <xdr:row>22</xdr:row>
      <xdr:rowOff>123264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0" y="3036793"/>
          <a:ext cx="3843618" cy="5378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>
              <a:latin typeface="Arial" panose="020B0604020202020204" pitchFamily="34" charset="0"/>
              <a:cs typeface="Arial" panose="020B0604020202020204" pitchFamily="34" charset="0"/>
            </a:rPr>
            <a:t>Conclusão: os </a:t>
          </a:r>
          <a:r>
            <a:rPr lang="pt-BR" sz="1000" baseline="0">
              <a:latin typeface="Arial" panose="020B0604020202020204" pitchFamily="34" charset="0"/>
              <a:cs typeface="Arial" panose="020B0604020202020204" pitchFamily="34" charset="0"/>
            </a:rPr>
            <a:t>2 itens mais caros correspondem a 80% do valor, enquanto os 6 itens mais baratos correspondem a apenas 3 % do valor total.</a:t>
          </a:r>
        </a:p>
        <a:p>
          <a:endParaRPr lang="pt-BR" sz="10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90665</xdr:rowOff>
    </xdr:from>
    <xdr:to>
      <xdr:col>9</xdr:col>
      <xdr:colOff>406977</xdr:colOff>
      <xdr:row>15</xdr:row>
      <xdr:rowOff>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769B2E51-F832-4A20-A3B3-B09AC07DE4D1}"/>
            </a:ext>
          </a:extLst>
        </xdr:cNvPr>
        <xdr:cNvSpPr txBox="1"/>
      </xdr:nvSpPr>
      <xdr:spPr>
        <a:xfrm>
          <a:off x="0" y="2220801"/>
          <a:ext cx="6589568" cy="402904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00" i="1">
              <a:latin typeface="Arial" panose="020B0604020202020204" pitchFamily="34" charset="0"/>
              <a:cs typeface="Arial" panose="020B0604020202020204" pitchFamily="34" charset="0"/>
            </a:rPr>
            <a:t>Conclusão: os </a:t>
          </a:r>
          <a:r>
            <a:rPr lang="pt-BR" sz="1000" i="1" baseline="0">
              <a:latin typeface="Arial" panose="020B0604020202020204" pitchFamily="34" charset="0"/>
              <a:cs typeface="Arial" panose="020B0604020202020204" pitchFamily="34" charset="0"/>
            </a:rPr>
            <a:t>2 itens mais caros correspondem a 80% do valor, enquanto os 6 itens mais baratos correspondem a apenas 3 % do valor total.</a:t>
          </a:r>
          <a:endParaRPr lang="pt-BR" sz="1000" i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4762</xdr:colOff>
      <xdr:row>4</xdr:row>
      <xdr:rowOff>79771</xdr:rowOff>
    </xdr:from>
    <xdr:to>
      <xdr:col>16</xdr:col>
      <xdr:colOff>778668</xdr:colOff>
      <xdr:row>21</xdr:row>
      <xdr:rowOff>65484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7F4E8DD-6BF1-41F2-84BF-5A1CD1844D6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E1" zoomScale="340" zoomScaleNormal="340" workbookViewId="0">
      <selection activeCell="J4" sqref="J4"/>
    </sheetView>
  </sheetViews>
  <sheetFormatPr defaultRowHeight="12.75" x14ac:dyDescent="0.2"/>
  <cols>
    <col min="1" max="1" width="7.28515625" style="2" bestFit="1" customWidth="1"/>
    <col min="2" max="2" width="18.28515625" style="2" bestFit="1" customWidth="1"/>
    <col min="3" max="3" width="11" style="2" bestFit="1" customWidth="1"/>
    <col min="4" max="4" width="12.5703125" style="2" bestFit="1" customWidth="1"/>
    <col min="5" max="5" width="13.28515625" style="2" bestFit="1" customWidth="1"/>
    <col min="6" max="6" width="12.5703125" style="1" bestFit="1" customWidth="1"/>
    <col min="7" max="7" width="12.28515625" style="1" bestFit="1" customWidth="1"/>
    <col min="8" max="8" width="12.5703125" style="1" bestFit="1" customWidth="1"/>
    <col min="9" max="9" width="8.85546875" style="1" customWidth="1"/>
    <col min="10" max="10" width="13.42578125" style="1" customWidth="1"/>
    <col min="11" max="16384" width="9.140625" style="1"/>
  </cols>
  <sheetData>
    <row r="1" spans="1:10" s="18" customFormat="1" ht="25.5" x14ac:dyDescent="0.2">
      <c r="A1" s="17" t="s">
        <v>14</v>
      </c>
      <c r="B1" s="17" t="s">
        <v>3</v>
      </c>
      <c r="C1" s="17" t="s">
        <v>0</v>
      </c>
      <c r="D1" s="17" t="s">
        <v>1</v>
      </c>
      <c r="E1" s="17" t="s">
        <v>2</v>
      </c>
      <c r="F1" s="17" t="s">
        <v>15</v>
      </c>
      <c r="G1" s="17" t="s">
        <v>16</v>
      </c>
      <c r="H1" s="17" t="s">
        <v>17</v>
      </c>
      <c r="I1" s="17" t="s">
        <v>18</v>
      </c>
      <c r="J1" s="17" t="s">
        <v>19</v>
      </c>
    </row>
    <row r="2" spans="1:10" x14ac:dyDescent="0.2">
      <c r="A2" s="2">
        <v>1</v>
      </c>
      <c r="B2" s="2" t="s">
        <v>4</v>
      </c>
      <c r="C2" s="3">
        <v>0.5</v>
      </c>
      <c r="D2" s="3">
        <v>1.2</v>
      </c>
      <c r="E2" s="3">
        <v>3</v>
      </c>
      <c r="F2" s="4">
        <v>63</v>
      </c>
      <c r="G2" s="5">
        <v>0.5</v>
      </c>
      <c r="H2" s="5">
        <f>G2*F2</f>
        <v>31.5</v>
      </c>
      <c r="I2" s="2"/>
      <c r="J2" s="2"/>
    </row>
    <row r="3" spans="1:10" x14ac:dyDescent="0.2">
      <c r="A3" s="2">
        <v>2</v>
      </c>
      <c r="B3" s="2" t="s">
        <v>5</v>
      </c>
      <c r="C3" s="3">
        <v>2</v>
      </c>
      <c r="D3" s="3">
        <v>3</v>
      </c>
      <c r="E3" s="3">
        <v>0.1</v>
      </c>
      <c r="F3" s="15">
        <v>62</v>
      </c>
      <c r="G3" s="5"/>
      <c r="H3" s="5"/>
      <c r="I3" s="2"/>
      <c r="J3" s="2"/>
    </row>
    <row r="4" spans="1:10" x14ac:dyDescent="0.2">
      <c r="A4" s="2">
        <v>3</v>
      </c>
      <c r="B4" s="2" t="s">
        <v>6</v>
      </c>
      <c r="C4" s="3">
        <v>25</v>
      </c>
      <c r="D4" s="3">
        <v>50</v>
      </c>
      <c r="E4" s="3">
        <v>0.05</v>
      </c>
      <c r="F4" s="15">
        <v>70</v>
      </c>
      <c r="G4" s="5"/>
      <c r="H4" s="5"/>
      <c r="I4" s="2"/>
      <c r="J4" s="2"/>
    </row>
    <row r="5" spans="1:10" x14ac:dyDescent="0.2">
      <c r="A5" s="2">
        <v>4</v>
      </c>
      <c r="B5" s="2" t="s">
        <v>7</v>
      </c>
      <c r="C5" s="3">
        <v>1.5</v>
      </c>
      <c r="D5" s="3">
        <v>10</v>
      </c>
      <c r="E5" s="3">
        <v>55</v>
      </c>
      <c r="F5" s="15">
        <v>2</v>
      </c>
      <c r="G5" s="5"/>
      <c r="H5" s="5"/>
      <c r="I5" s="2"/>
      <c r="J5" s="2"/>
    </row>
    <row r="6" spans="1:10" x14ac:dyDescent="0.2">
      <c r="A6" s="2">
        <v>5</v>
      </c>
      <c r="B6" s="2" t="s">
        <v>8</v>
      </c>
      <c r="C6" s="3">
        <v>20</v>
      </c>
      <c r="D6" s="3">
        <v>10</v>
      </c>
      <c r="E6" s="3">
        <v>5</v>
      </c>
      <c r="F6" s="15">
        <v>3</v>
      </c>
      <c r="G6" s="5"/>
      <c r="H6" s="5"/>
      <c r="I6" s="2"/>
      <c r="J6" s="2"/>
    </row>
    <row r="7" spans="1:10" x14ac:dyDescent="0.2">
      <c r="A7" s="2">
        <v>6</v>
      </c>
      <c r="B7" s="2" t="s">
        <v>9</v>
      </c>
      <c r="C7" s="3">
        <v>300</v>
      </c>
      <c r="D7" s="3">
        <v>250</v>
      </c>
      <c r="E7" s="3">
        <v>800</v>
      </c>
      <c r="F7" s="15">
        <v>6</v>
      </c>
      <c r="G7" s="5"/>
      <c r="H7" s="5"/>
      <c r="I7" s="2"/>
      <c r="J7" s="2"/>
    </row>
    <row r="8" spans="1:10" x14ac:dyDescent="0.2">
      <c r="A8" s="2">
        <v>7</v>
      </c>
      <c r="B8" s="2" t="s">
        <v>10</v>
      </c>
      <c r="C8" s="3">
        <v>60</v>
      </c>
      <c r="D8" s="3">
        <v>80</v>
      </c>
      <c r="E8" s="3">
        <v>100</v>
      </c>
      <c r="F8" s="15">
        <v>10</v>
      </c>
      <c r="G8" s="5"/>
      <c r="H8" s="5"/>
      <c r="I8" s="2"/>
      <c r="J8" s="2"/>
    </row>
    <row r="9" spans="1:10" x14ac:dyDescent="0.2">
      <c r="A9" s="2">
        <v>8</v>
      </c>
      <c r="B9" s="2" t="s">
        <v>11</v>
      </c>
      <c r="C9" s="3">
        <v>450</v>
      </c>
      <c r="D9" s="3">
        <v>500</v>
      </c>
      <c r="E9" s="3">
        <v>320</v>
      </c>
      <c r="F9" s="15">
        <v>3</v>
      </c>
      <c r="G9" s="5"/>
      <c r="H9" s="5"/>
      <c r="I9" s="2"/>
      <c r="J9" s="2"/>
    </row>
    <row r="10" spans="1:10" x14ac:dyDescent="0.2">
      <c r="A10" s="2">
        <v>9</v>
      </c>
      <c r="B10" s="2" t="s">
        <v>12</v>
      </c>
      <c r="C10" s="3">
        <v>120</v>
      </c>
      <c r="D10" s="3">
        <v>150</v>
      </c>
      <c r="E10" s="3">
        <v>100</v>
      </c>
      <c r="F10" s="15">
        <v>3</v>
      </c>
      <c r="G10" s="5"/>
      <c r="H10" s="5"/>
      <c r="I10" s="2"/>
      <c r="J10" s="2"/>
    </row>
    <row r="11" spans="1:10" x14ac:dyDescent="0.2">
      <c r="A11" s="7">
        <v>10</v>
      </c>
      <c r="B11" s="7" t="s">
        <v>13</v>
      </c>
      <c r="C11" s="8">
        <v>50</v>
      </c>
      <c r="D11" s="8">
        <v>80</v>
      </c>
      <c r="E11" s="8">
        <v>10</v>
      </c>
      <c r="F11" s="16">
        <v>10</v>
      </c>
      <c r="G11" s="11"/>
      <c r="H11" s="11"/>
      <c r="I11" s="7"/>
      <c r="J11" s="7"/>
    </row>
    <row r="13" spans="1:10" x14ac:dyDescent="0.2">
      <c r="C13" s="6" t="s">
        <v>3</v>
      </c>
      <c r="D13" s="6" t="s">
        <v>34</v>
      </c>
      <c r="E13" s="6" t="s">
        <v>35</v>
      </c>
      <c r="F13" s="6" t="s">
        <v>33</v>
      </c>
      <c r="I13" s="2"/>
    </row>
    <row r="14" spans="1:10" x14ac:dyDescent="0.2">
      <c r="C14" s="9"/>
      <c r="D14" s="10"/>
      <c r="E14" s="12"/>
      <c r="F14" s="13"/>
    </row>
    <row r="15" spans="1:10" x14ac:dyDescent="0.2">
      <c r="C15" s="9"/>
      <c r="D15" s="10"/>
      <c r="E15" s="12"/>
      <c r="F15" s="2"/>
    </row>
    <row r="16" spans="1:10" x14ac:dyDescent="0.2">
      <c r="C16" s="7"/>
      <c r="D16" s="11"/>
      <c r="E16" s="14"/>
      <c r="F16" s="2"/>
    </row>
  </sheetData>
  <pageMargins left="0.511811024" right="0.511811024" top="0.78740157499999996" bottom="0.78740157499999996" header="0.31496062000000002" footer="0.31496062000000002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opLeftCell="C7" zoomScale="355" zoomScaleNormal="355" workbookViewId="0">
      <selection activeCell="E17" sqref="E17"/>
    </sheetView>
  </sheetViews>
  <sheetFormatPr defaultRowHeight="12.75" x14ac:dyDescent="0.2"/>
  <cols>
    <col min="1" max="1" width="7.28515625" style="2" bestFit="1" customWidth="1"/>
    <col min="2" max="2" width="18.28515625" style="2" bestFit="1" customWidth="1"/>
    <col min="3" max="3" width="11" style="2" customWidth="1"/>
    <col min="4" max="4" width="12.5703125" style="2" customWidth="1"/>
    <col min="5" max="5" width="13.28515625" style="2" customWidth="1"/>
    <col min="6" max="7" width="12.28515625" style="1" bestFit="1" customWidth="1"/>
    <col min="8" max="8" width="12.5703125" style="1" bestFit="1" customWidth="1"/>
    <col min="9" max="9" width="8.85546875" style="1" customWidth="1"/>
    <col min="10" max="10" width="13.42578125" style="1" customWidth="1"/>
    <col min="11" max="16384" width="9.140625" style="1"/>
  </cols>
  <sheetData>
    <row r="1" spans="1:10" s="18" customFormat="1" ht="25.5" x14ac:dyDescent="0.2">
      <c r="A1" s="17" t="s">
        <v>14</v>
      </c>
      <c r="B1" s="17" t="s">
        <v>3</v>
      </c>
      <c r="C1" s="17" t="s">
        <v>0</v>
      </c>
      <c r="D1" s="17" t="s">
        <v>1</v>
      </c>
      <c r="E1" s="17" t="s">
        <v>2</v>
      </c>
      <c r="F1" s="17" t="s">
        <v>15</v>
      </c>
      <c r="G1" s="17" t="s">
        <v>16</v>
      </c>
      <c r="H1" s="17" t="s">
        <v>17</v>
      </c>
      <c r="I1" s="17" t="s">
        <v>18</v>
      </c>
      <c r="J1" s="17" t="s">
        <v>19</v>
      </c>
    </row>
    <row r="2" spans="1:10" x14ac:dyDescent="0.2">
      <c r="A2" s="2">
        <v>1</v>
      </c>
      <c r="B2" s="2" t="s">
        <v>4</v>
      </c>
      <c r="C2" s="3">
        <v>0.5</v>
      </c>
      <c r="D2" s="3">
        <v>1.2</v>
      </c>
      <c r="E2" s="3">
        <v>3</v>
      </c>
      <c r="F2" s="4">
        <v>63</v>
      </c>
      <c r="G2" s="5">
        <f>MIN(C2:E2)</f>
        <v>0.5</v>
      </c>
      <c r="H2" s="5">
        <f>G2*F2</f>
        <v>31.5</v>
      </c>
      <c r="I2" s="2" t="s">
        <v>26</v>
      </c>
      <c r="J2" s="2" t="s">
        <v>32</v>
      </c>
    </row>
    <row r="3" spans="1:10" x14ac:dyDescent="0.2">
      <c r="A3" s="2">
        <v>2</v>
      </c>
      <c r="B3" s="2" t="s">
        <v>5</v>
      </c>
      <c r="C3" s="3">
        <v>2</v>
      </c>
      <c r="D3" s="3">
        <v>3</v>
      </c>
      <c r="E3" s="3">
        <v>0.1</v>
      </c>
      <c r="F3" s="15">
        <v>62</v>
      </c>
      <c r="G3" s="5">
        <f t="shared" ref="G3:G11" si="0">MIN(C3:E3)</f>
        <v>0.1</v>
      </c>
      <c r="H3" s="5">
        <f t="shared" ref="H3:H11" si="1">G3*F3</f>
        <v>6.2</v>
      </c>
      <c r="I3" s="2" t="s">
        <v>28</v>
      </c>
      <c r="J3" s="2" t="s">
        <v>32</v>
      </c>
    </row>
    <row r="4" spans="1:10" x14ac:dyDescent="0.2">
      <c r="A4" s="2">
        <v>3</v>
      </c>
      <c r="B4" s="2" t="s">
        <v>6</v>
      </c>
      <c r="C4" s="3">
        <v>25</v>
      </c>
      <c r="D4" s="3">
        <v>50</v>
      </c>
      <c r="E4" s="3">
        <v>0.05</v>
      </c>
      <c r="F4" s="15">
        <v>70</v>
      </c>
      <c r="G4" s="5">
        <f t="shared" si="0"/>
        <v>0.05</v>
      </c>
      <c r="H4" s="5">
        <f t="shared" si="1"/>
        <v>3.5</v>
      </c>
      <c r="I4" s="2" t="s">
        <v>29</v>
      </c>
      <c r="J4" s="2" t="s">
        <v>32</v>
      </c>
    </row>
    <row r="5" spans="1:10" x14ac:dyDescent="0.2">
      <c r="A5" s="2">
        <v>4</v>
      </c>
      <c r="B5" s="2" t="s">
        <v>7</v>
      </c>
      <c r="C5" s="3">
        <v>1.5</v>
      </c>
      <c r="D5" s="3">
        <v>10</v>
      </c>
      <c r="E5" s="3">
        <v>55</v>
      </c>
      <c r="F5" s="15">
        <v>2</v>
      </c>
      <c r="G5" s="5">
        <f t="shared" si="0"/>
        <v>1.5</v>
      </c>
      <c r="H5" s="5">
        <f t="shared" si="1"/>
        <v>3</v>
      </c>
      <c r="I5" s="2" t="s">
        <v>20</v>
      </c>
      <c r="J5" s="2" t="s">
        <v>32</v>
      </c>
    </row>
    <row r="6" spans="1:10" x14ac:dyDescent="0.2">
      <c r="A6" s="2">
        <v>5</v>
      </c>
      <c r="B6" s="2" t="s">
        <v>8</v>
      </c>
      <c r="C6" s="3">
        <v>20</v>
      </c>
      <c r="D6" s="3">
        <v>10</v>
      </c>
      <c r="E6" s="3">
        <v>5</v>
      </c>
      <c r="F6" s="15">
        <v>3</v>
      </c>
      <c r="G6" s="5">
        <f t="shared" si="0"/>
        <v>5</v>
      </c>
      <c r="H6" s="5">
        <f t="shared" si="1"/>
        <v>15</v>
      </c>
      <c r="I6" s="2" t="s">
        <v>27</v>
      </c>
      <c r="J6" s="2" t="s">
        <v>32</v>
      </c>
    </row>
    <row r="7" spans="1:10" x14ac:dyDescent="0.2">
      <c r="A7" s="2">
        <v>6</v>
      </c>
      <c r="B7" s="2" t="s">
        <v>9</v>
      </c>
      <c r="C7" s="3">
        <v>300</v>
      </c>
      <c r="D7" s="3">
        <v>250</v>
      </c>
      <c r="E7" s="3">
        <v>800</v>
      </c>
      <c r="F7" s="15">
        <v>6</v>
      </c>
      <c r="G7" s="5">
        <f t="shared" si="0"/>
        <v>250</v>
      </c>
      <c r="H7" s="5">
        <f t="shared" si="1"/>
        <v>1500</v>
      </c>
      <c r="I7" s="2" t="s">
        <v>21</v>
      </c>
      <c r="J7" s="2" t="s">
        <v>30</v>
      </c>
    </row>
    <row r="8" spans="1:10" x14ac:dyDescent="0.2">
      <c r="A8" s="2">
        <v>7</v>
      </c>
      <c r="B8" s="2" t="s">
        <v>10</v>
      </c>
      <c r="C8" s="3">
        <v>60</v>
      </c>
      <c r="D8" s="3">
        <v>80</v>
      </c>
      <c r="E8" s="3">
        <v>100</v>
      </c>
      <c r="F8" s="15">
        <v>10</v>
      </c>
      <c r="G8" s="5">
        <f t="shared" si="0"/>
        <v>60</v>
      </c>
      <c r="H8" s="5">
        <f t="shared" si="1"/>
        <v>600</v>
      </c>
      <c r="I8" s="2" t="s">
        <v>23</v>
      </c>
      <c r="J8" s="2" t="s">
        <v>31</v>
      </c>
    </row>
    <row r="9" spans="1:10" x14ac:dyDescent="0.2">
      <c r="A9" s="2">
        <v>8</v>
      </c>
      <c r="B9" s="2" t="s">
        <v>11</v>
      </c>
      <c r="C9" s="3">
        <v>450</v>
      </c>
      <c r="D9" s="3">
        <v>500</v>
      </c>
      <c r="E9" s="3">
        <v>320</v>
      </c>
      <c r="F9" s="15">
        <v>3</v>
      </c>
      <c r="G9" s="5">
        <f t="shared" si="0"/>
        <v>320</v>
      </c>
      <c r="H9" s="5">
        <f t="shared" si="1"/>
        <v>960</v>
      </c>
      <c r="I9" s="2" t="s">
        <v>22</v>
      </c>
      <c r="J9" s="2" t="s">
        <v>30</v>
      </c>
    </row>
    <row r="10" spans="1:10" x14ac:dyDescent="0.2">
      <c r="A10" s="2">
        <v>9</v>
      </c>
      <c r="B10" s="2" t="s">
        <v>12</v>
      </c>
      <c r="C10" s="3">
        <v>120</v>
      </c>
      <c r="D10" s="3">
        <v>150</v>
      </c>
      <c r="E10" s="3">
        <v>100</v>
      </c>
      <c r="F10" s="15">
        <v>3</v>
      </c>
      <c r="G10" s="5">
        <f t="shared" si="0"/>
        <v>100</v>
      </c>
      <c r="H10" s="5">
        <f t="shared" si="1"/>
        <v>300</v>
      </c>
      <c r="I10" s="2" t="s">
        <v>24</v>
      </c>
      <c r="J10" s="2" t="s">
        <v>31</v>
      </c>
    </row>
    <row r="11" spans="1:10" x14ac:dyDescent="0.2">
      <c r="A11" s="7">
        <v>10</v>
      </c>
      <c r="B11" s="7" t="s">
        <v>13</v>
      </c>
      <c r="C11" s="8">
        <v>50</v>
      </c>
      <c r="D11" s="8">
        <v>80</v>
      </c>
      <c r="E11" s="8">
        <v>10</v>
      </c>
      <c r="F11" s="16">
        <v>10</v>
      </c>
      <c r="G11" s="11">
        <f t="shared" si="0"/>
        <v>10</v>
      </c>
      <c r="H11" s="11">
        <f t="shared" si="1"/>
        <v>100</v>
      </c>
      <c r="I11" s="7" t="s">
        <v>25</v>
      </c>
      <c r="J11" s="7" t="s">
        <v>31</v>
      </c>
    </row>
    <row r="13" spans="1:10" x14ac:dyDescent="0.2">
      <c r="C13" s="6" t="s">
        <v>3</v>
      </c>
      <c r="D13" s="6" t="s">
        <v>34</v>
      </c>
      <c r="E13" s="6" t="s">
        <v>35</v>
      </c>
      <c r="F13" s="6" t="s">
        <v>33</v>
      </c>
      <c r="I13" s="2"/>
    </row>
    <row r="14" spans="1:10" x14ac:dyDescent="0.2">
      <c r="C14" s="9" t="s">
        <v>30</v>
      </c>
      <c r="D14" s="10">
        <f>SUM(H7,H9)</f>
        <v>2460</v>
      </c>
      <c r="E14" s="12">
        <f>D14/$F$14</f>
        <v>0.69902250511479891</v>
      </c>
      <c r="F14" s="13">
        <f>SUM(H2:H11)</f>
        <v>3519.2</v>
      </c>
    </row>
    <row r="15" spans="1:10" x14ac:dyDescent="0.2">
      <c r="C15" s="9" t="s">
        <v>31</v>
      </c>
      <c r="D15" s="10">
        <f>SUM(H8,H10:H11)</f>
        <v>1000</v>
      </c>
      <c r="E15" s="12">
        <f t="shared" ref="E15:E16" si="2">D15/$F$14</f>
        <v>0.28415548988406458</v>
      </c>
      <c r="F15" s="2"/>
    </row>
    <row r="16" spans="1:10" x14ac:dyDescent="0.2">
      <c r="C16" s="7" t="s">
        <v>32</v>
      </c>
      <c r="D16" s="11">
        <f>SUM(H2:H6)</f>
        <v>59.2</v>
      </c>
      <c r="E16" s="14">
        <f t="shared" si="2"/>
        <v>1.6822005001136623E-2</v>
      </c>
      <c r="F16" s="2"/>
    </row>
  </sheetData>
  <pageMargins left="0.511811024" right="0.511811024" top="0.78740157499999996" bottom="0.78740157499999996" header="0.31496062000000002" footer="0.31496062000000002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265" zoomScaleNormal="265" workbookViewId="0">
      <selection activeCell="F12" sqref="F12"/>
    </sheetView>
  </sheetViews>
  <sheetFormatPr defaultRowHeight="12.75" x14ac:dyDescent="0.2"/>
  <cols>
    <col min="1" max="1" width="24.140625" style="20" bestFit="1" customWidth="1"/>
    <col min="2" max="2" width="13.140625" style="20" bestFit="1" customWidth="1"/>
    <col min="3" max="3" width="17" style="20" bestFit="1" customWidth="1"/>
    <col min="4" max="4" width="14.42578125" style="20" bestFit="1" customWidth="1"/>
    <col min="5" max="5" width="7.7109375" style="20" bestFit="1" customWidth="1"/>
    <col min="6" max="6" width="16.28515625" style="20" bestFit="1" customWidth="1"/>
    <col min="7" max="16384" width="9.140625" style="20"/>
  </cols>
  <sheetData>
    <row r="1" spans="1:6" x14ac:dyDescent="0.2">
      <c r="A1" s="24" t="s">
        <v>52</v>
      </c>
      <c r="B1" s="24" t="s">
        <v>51</v>
      </c>
      <c r="C1" s="24" t="s">
        <v>50</v>
      </c>
      <c r="D1" s="24" t="s">
        <v>49</v>
      </c>
      <c r="E1" s="24" t="s">
        <v>63</v>
      </c>
      <c r="F1" s="25" t="s">
        <v>39</v>
      </c>
    </row>
    <row r="2" spans="1:6" x14ac:dyDescent="0.2">
      <c r="A2" s="19" t="s">
        <v>62</v>
      </c>
      <c r="B2" s="19">
        <v>800</v>
      </c>
      <c r="C2" s="21">
        <v>10</v>
      </c>
      <c r="D2" s="21"/>
      <c r="E2" s="21"/>
      <c r="F2" s="19"/>
    </row>
    <row r="3" spans="1:6" x14ac:dyDescent="0.2">
      <c r="A3" s="19" t="s">
        <v>61</v>
      </c>
      <c r="B3" s="19">
        <v>240</v>
      </c>
      <c r="C3" s="21">
        <v>15</v>
      </c>
      <c r="D3" s="21"/>
      <c r="E3" s="21"/>
      <c r="F3" s="19"/>
    </row>
    <row r="4" spans="1:6" x14ac:dyDescent="0.2">
      <c r="A4" s="19" t="s">
        <v>60</v>
      </c>
      <c r="B4" s="19">
        <v>5</v>
      </c>
      <c r="C4" s="21">
        <v>200</v>
      </c>
      <c r="D4" s="21"/>
      <c r="E4" s="21"/>
      <c r="F4" s="19"/>
    </row>
    <row r="5" spans="1:6" x14ac:dyDescent="0.2">
      <c r="A5" s="19" t="s">
        <v>59</v>
      </c>
      <c r="B5" s="19">
        <v>5000</v>
      </c>
      <c r="C5" s="21">
        <v>0.15</v>
      </c>
      <c r="D5" s="21"/>
      <c r="E5" s="21"/>
      <c r="F5" s="19"/>
    </row>
    <row r="6" spans="1:6" x14ac:dyDescent="0.2">
      <c r="A6" s="19" t="s">
        <v>58</v>
      </c>
      <c r="B6" s="19">
        <v>10</v>
      </c>
      <c r="C6" s="21">
        <v>5</v>
      </c>
      <c r="D6" s="21"/>
      <c r="E6" s="21"/>
      <c r="F6" s="19"/>
    </row>
    <row r="7" spans="1:6" x14ac:dyDescent="0.2">
      <c r="A7" s="19" t="s">
        <v>57</v>
      </c>
      <c r="B7" s="19">
        <v>50</v>
      </c>
      <c r="C7" s="21">
        <v>2</v>
      </c>
      <c r="D7" s="21"/>
      <c r="E7" s="21"/>
      <c r="F7" s="19"/>
    </row>
    <row r="8" spans="1:6" x14ac:dyDescent="0.2">
      <c r="A8" s="19" t="s">
        <v>56</v>
      </c>
      <c r="B8" s="19">
        <v>1</v>
      </c>
      <c r="C8" s="21">
        <v>80</v>
      </c>
      <c r="D8" s="21"/>
      <c r="E8" s="21"/>
      <c r="F8" s="19"/>
    </row>
    <row r="9" spans="1:6" x14ac:dyDescent="0.2">
      <c r="A9" s="19" t="s">
        <v>55</v>
      </c>
      <c r="B9" s="19">
        <v>10</v>
      </c>
      <c r="C9" s="21">
        <v>7</v>
      </c>
      <c r="D9" s="21"/>
      <c r="E9" s="21"/>
      <c r="F9" s="19"/>
    </row>
    <row r="10" spans="1:6" x14ac:dyDescent="0.2">
      <c r="A10" s="19" t="s">
        <v>54</v>
      </c>
      <c r="B10" s="19">
        <v>40</v>
      </c>
      <c r="C10" s="21">
        <v>0.4</v>
      </c>
      <c r="D10" s="21"/>
      <c r="E10" s="21"/>
      <c r="F10" s="19"/>
    </row>
    <row r="11" spans="1:6" x14ac:dyDescent="0.2">
      <c r="A11" s="26" t="s">
        <v>53</v>
      </c>
      <c r="B11" s="26">
        <v>4</v>
      </c>
      <c r="C11" s="27">
        <v>3</v>
      </c>
      <c r="D11" s="27"/>
      <c r="E11" s="27"/>
      <c r="F11" s="26"/>
    </row>
    <row r="12" spans="1:6" x14ac:dyDescent="0.2">
      <c r="D12" s="22">
        <f>SUM(D2:D11)</f>
        <v>0</v>
      </c>
      <c r="E12" s="22"/>
    </row>
    <row r="13" spans="1:6" ht="6" customHeight="1" x14ac:dyDescent="0.2"/>
    <row r="14" spans="1:6" x14ac:dyDescent="0.2">
      <c r="A14" s="24" t="s">
        <v>39</v>
      </c>
      <c r="B14" s="24" t="s">
        <v>38</v>
      </c>
      <c r="C14" s="24" t="s">
        <v>37</v>
      </c>
      <c r="D14" s="24" t="s">
        <v>36</v>
      </c>
    </row>
    <row r="15" spans="1:6" x14ac:dyDescent="0.2">
      <c r="A15" s="19" t="s">
        <v>30</v>
      </c>
      <c r="B15" s="21"/>
      <c r="C15" s="23"/>
      <c r="D15" s="19"/>
    </row>
    <row r="16" spans="1:6" x14ac:dyDescent="0.2">
      <c r="A16" s="19" t="s">
        <v>31</v>
      </c>
      <c r="B16" s="21"/>
      <c r="C16" s="23"/>
      <c r="D16" s="19"/>
    </row>
    <row r="17" spans="1:4" x14ac:dyDescent="0.2">
      <c r="A17" s="26" t="s">
        <v>32</v>
      </c>
      <c r="B17" s="27"/>
      <c r="C17" s="28"/>
      <c r="D17" s="26"/>
    </row>
  </sheetData>
  <pageMargins left="0.511811024" right="0.511811024" top="0.78740157499999996" bottom="0.78740157499999996" header="0.31496062000000002" footer="0.31496062000000002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"/>
  <sheetViews>
    <sheetView zoomScale="85" zoomScaleNormal="85" workbookViewId="0">
      <selection activeCell="H23" sqref="H23"/>
    </sheetView>
  </sheetViews>
  <sheetFormatPr defaultRowHeight="12.75" x14ac:dyDescent="0.25"/>
  <cols>
    <col min="1" max="1" width="6.7109375" style="29" bestFit="1" customWidth="1"/>
    <col min="2" max="2" width="19.85546875" style="29" bestFit="1" customWidth="1"/>
    <col min="3" max="3" width="21.140625" style="29" bestFit="1" customWidth="1"/>
    <col min="4" max="4" width="19.28515625" style="29" bestFit="1" customWidth="1"/>
    <col min="5" max="5" width="19.85546875" style="29" bestFit="1" customWidth="1"/>
    <col min="6" max="16384" width="9.140625" style="29"/>
  </cols>
  <sheetData>
    <row r="1" spans="1:5" x14ac:dyDescent="0.25">
      <c r="A1" s="30" t="s">
        <v>52</v>
      </c>
      <c r="B1" s="30" t="s">
        <v>51</v>
      </c>
      <c r="C1" s="30" t="s">
        <v>50</v>
      </c>
      <c r="D1" s="30" t="s">
        <v>49</v>
      </c>
      <c r="E1" s="31" t="s">
        <v>39</v>
      </c>
    </row>
    <row r="2" spans="1:5" x14ac:dyDescent="0.25">
      <c r="A2" s="19" t="s">
        <v>48</v>
      </c>
      <c r="B2" s="19">
        <v>800</v>
      </c>
      <c r="C2" s="21">
        <v>100</v>
      </c>
      <c r="D2" s="21">
        <f t="shared" ref="D2:D13" si="0">B2*C2</f>
        <v>80000</v>
      </c>
      <c r="E2" s="19" t="s">
        <v>30</v>
      </c>
    </row>
    <row r="3" spans="1:5" x14ac:dyDescent="0.25">
      <c r="A3" s="19" t="s">
        <v>47</v>
      </c>
      <c r="B3" s="19">
        <v>240</v>
      </c>
      <c r="C3" s="21">
        <v>150</v>
      </c>
      <c r="D3" s="21">
        <f t="shared" si="0"/>
        <v>36000</v>
      </c>
      <c r="E3" s="19" t="s">
        <v>30</v>
      </c>
    </row>
    <row r="4" spans="1:5" x14ac:dyDescent="0.25">
      <c r="A4" s="19" t="s">
        <v>30</v>
      </c>
      <c r="B4" s="19">
        <v>5</v>
      </c>
      <c r="C4" s="21">
        <v>2000</v>
      </c>
      <c r="D4" s="21">
        <f t="shared" si="0"/>
        <v>10000</v>
      </c>
      <c r="E4" s="19" t="s">
        <v>31</v>
      </c>
    </row>
    <row r="5" spans="1:5" x14ac:dyDescent="0.25">
      <c r="A5" s="19" t="s">
        <v>46</v>
      </c>
      <c r="B5" s="19">
        <v>100</v>
      </c>
      <c r="C5" s="21">
        <v>50</v>
      </c>
      <c r="D5" s="21">
        <f t="shared" si="0"/>
        <v>5000</v>
      </c>
      <c r="E5" s="19" t="s">
        <v>31</v>
      </c>
    </row>
    <row r="6" spans="1:5" x14ac:dyDescent="0.25">
      <c r="A6" s="19" t="s">
        <v>45</v>
      </c>
      <c r="B6" s="19">
        <v>5000</v>
      </c>
      <c r="C6" s="21">
        <v>1.5</v>
      </c>
      <c r="D6" s="21">
        <f t="shared" si="0"/>
        <v>7500</v>
      </c>
      <c r="E6" s="19" t="s">
        <v>31</v>
      </c>
    </row>
    <row r="7" spans="1:5" x14ac:dyDescent="0.25">
      <c r="A7" s="19" t="s">
        <v>44</v>
      </c>
      <c r="B7" s="19">
        <v>300</v>
      </c>
      <c r="C7" s="21">
        <v>7.5</v>
      </c>
      <c r="D7" s="21">
        <f t="shared" si="0"/>
        <v>2250</v>
      </c>
      <c r="E7" s="19" t="s">
        <v>31</v>
      </c>
    </row>
    <row r="8" spans="1:5" x14ac:dyDescent="0.25">
      <c r="A8" s="19" t="s">
        <v>31</v>
      </c>
      <c r="B8" s="19">
        <v>10</v>
      </c>
      <c r="C8" s="21">
        <v>70</v>
      </c>
      <c r="D8" s="21">
        <f t="shared" si="0"/>
        <v>700</v>
      </c>
      <c r="E8" s="19" t="s">
        <v>32</v>
      </c>
    </row>
    <row r="9" spans="1:5" x14ac:dyDescent="0.25">
      <c r="A9" s="19" t="s">
        <v>32</v>
      </c>
      <c r="B9" s="19">
        <v>1</v>
      </c>
      <c r="C9" s="21">
        <v>800</v>
      </c>
      <c r="D9" s="21">
        <f t="shared" si="0"/>
        <v>800</v>
      </c>
      <c r="E9" s="19" t="s">
        <v>32</v>
      </c>
    </row>
    <row r="10" spans="1:5" x14ac:dyDescent="0.25">
      <c r="A10" s="19" t="s">
        <v>43</v>
      </c>
      <c r="B10" s="19">
        <v>40</v>
      </c>
      <c r="C10" s="21">
        <v>4</v>
      </c>
      <c r="D10" s="21">
        <f t="shared" si="0"/>
        <v>160</v>
      </c>
      <c r="E10" s="19" t="s">
        <v>32</v>
      </c>
    </row>
    <row r="11" spans="1:5" x14ac:dyDescent="0.25">
      <c r="A11" s="19" t="s">
        <v>42</v>
      </c>
      <c r="B11" s="19">
        <v>50</v>
      </c>
      <c r="C11" s="21">
        <v>20</v>
      </c>
      <c r="D11" s="21">
        <f t="shared" si="0"/>
        <v>1000</v>
      </c>
      <c r="E11" s="19" t="s">
        <v>32</v>
      </c>
    </row>
    <row r="12" spans="1:5" x14ac:dyDescent="0.25">
      <c r="A12" s="19" t="s">
        <v>41</v>
      </c>
      <c r="B12" s="19">
        <v>4</v>
      </c>
      <c r="C12" s="21">
        <v>30</v>
      </c>
      <c r="D12" s="21">
        <f t="shared" si="0"/>
        <v>120</v>
      </c>
      <c r="E12" s="19" t="s">
        <v>32</v>
      </c>
    </row>
    <row r="13" spans="1:5" x14ac:dyDescent="0.25">
      <c r="A13" s="26" t="s">
        <v>40</v>
      </c>
      <c r="B13" s="26">
        <v>2000</v>
      </c>
      <c r="C13" s="27">
        <v>0.6</v>
      </c>
      <c r="D13" s="27">
        <f t="shared" si="0"/>
        <v>1200</v>
      </c>
      <c r="E13" s="26" t="s">
        <v>32</v>
      </c>
    </row>
    <row r="14" spans="1:5" x14ac:dyDescent="0.25">
      <c r="D14" s="21">
        <f>SUM(D2:D13)</f>
        <v>144730</v>
      </c>
    </row>
    <row r="16" spans="1:5" x14ac:dyDescent="0.25">
      <c r="B16" s="30" t="s">
        <v>39</v>
      </c>
      <c r="C16" s="30" t="s">
        <v>38</v>
      </c>
      <c r="D16" s="30" t="s">
        <v>37</v>
      </c>
      <c r="E16" s="30" t="s">
        <v>36</v>
      </c>
    </row>
    <row r="17" spans="2:5" x14ac:dyDescent="0.25">
      <c r="B17" s="19" t="s">
        <v>30</v>
      </c>
      <c r="C17" s="21">
        <f>D2+D3</f>
        <v>116000</v>
      </c>
      <c r="D17" s="23">
        <f>C17/$D$14</f>
        <v>0.80149243418779792</v>
      </c>
      <c r="E17" s="19">
        <f>COUNTIF($E$2:$E$13,"A")</f>
        <v>2</v>
      </c>
    </row>
    <row r="18" spans="2:5" x14ac:dyDescent="0.25">
      <c r="B18" s="19" t="s">
        <v>31</v>
      </c>
      <c r="C18" s="21">
        <f>SUM(D4:D7)</f>
        <v>24750</v>
      </c>
      <c r="D18" s="23">
        <f>C18/$D$14</f>
        <v>0.17100808401851725</v>
      </c>
      <c r="E18" s="19">
        <f>COUNTIF($E$2:$E$13,"B")</f>
        <v>4</v>
      </c>
    </row>
    <row r="19" spans="2:5" x14ac:dyDescent="0.25">
      <c r="B19" s="26" t="s">
        <v>32</v>
      </c>
      <c r="C19" s="27">
        <f>SUM(D8:D13)</f>
        <v>3980</v>
      </c>
      <c r="D19" s="28">
        <f>C19/$D$14</f>
        <v>2.7499481793684791E-2</v>
      </c>
      <c r="E19" s="26">
        <f>COUNTIF($E$2:$E$13,"C")</f>
        <v>6</v>
      </c>
    </row>
    <row r="23" spans="2:5" x14ac:dyDescent="0.25">
      <c r="E23" s="32"/>
    </row>
    <row r="24" spans="2:5" x14ac:dyDescent="0.25">
      <c r="E24" s="32"/>
    </row>
    <row r="25" spans="2:5" x14ac:dyDescent="0.25">
      <c r="E25" s="32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130" zoomScaleNormal="130" workbookViewId="0">
      <selection activeCell="G14" sqref="G14"/>
    </sheetView>
  </sheetViews>
  <sheetFormatPr defaultRowHeight="12.75" x14ac:dyDescent="0.2"/>
  <cols>
    <col min="1" max="1" width="24.140625" style="20" bestFit="1" customWidth="1"/>
    <col min="2" max="2" width="13.140625" style="20" bestFit="1" customWidth="1"/>
    <col min="3" max="3" width="17" style="20" bestFit="1" customWidth="1"/>
    <col min="4" max="4" width="14.42578125" style="20" bestFit="1" customWidth="1"/>
    <col min="5" max="5" width="7.7109375" style="20" bestFit="1" customWidth="1"/>
    <col min="6" max="6" width="16.28515625" style="20" bestFit="1" customWidth="1"/>
    <col min="7" max="16384" width="9.140625" style="20"/>
  </cols>
  <sheetData>
    <row r="1" spans="1:6" x14ac:dyDescent="0.2">
      <c r="A1" s="24" t="s">
        <v>52</v>
      </c>
      <c r="B1" s="24" t="s">
        <v>51</v>
      </c>
      <c r="C1" s="24" t="s">
        <v>50</v>
      </c>
      <c r="D1" s="24" t="s">
        <v>49</v>
      </c>
      <c r="E1" s="24" t="s">
        <v>63</v>
      </c>
      <c r="F1" s="25" t="s">
        <v>39</v>
      </c>
    </row>
    <row r="2" spans="1:6" x14ac:dyDescent="0.2">
      <c r="A2" s="19" t="s">
        <v>62</v>
      </c>
      <c r="B2" s="19">
        <v>800</v>
      </c>
      <c r="C2" s="21">
        <v>10</v>
      </c>
      <c r="D2" s="21">
        <f t="shared" ref="D2:D11" si="0">B2*C2</f>
        <v>8000</v>
      </c>
      <c r="E2" s="21" t="s">
        <v>21</v>
      </c>
      <c r="F2" s="19" t="s">
        <v>30</v>
      </c>
    </row>
    <row r="3" spans="1:6" x14ac:dyDescent="0.2">
      <c r="A3" s="19" t="s">
        <v>61</v>
      </c>
      <c r="B3" s="19">
        <v>240</v>
      </c>
      <c r="C3" s="21">
        <v>15</v>
      </c>
      <c r="D3" s="21">
        <f t="shared" si="0"/>
        <v>3600</v>
      </c>
      <c r="E3" s="21" t="s">
        <v>22</v>
      </c>
      <c r="F3" s="19" t="s">
        <v>30</v>
      </c>
    </row>
    <row r="4" spans="1:6" x14ac:dyDescent="0.2">
      <c r="A4" s="19" t="s">
        <v>60</v>
      </c>
      <c r="B4" s="19">
        <v>5</v>
      </c>
      <c r="C4" s="21">
        <v>200</v>
      </c>
      <c r="D4" s="21">
        <f t="shared" si="0"/>
        <v>1000</v>
      </c>
      <c r="E4" s="21" t="s">
        <v>23</v>
      </c>
      <c r="F4" s="19" t="s">
        <v>31</v>
      </c>
    </row>
    <row r="5" spans="1:6" x14ac:dyDescent="0.2">
      <c r="A5" s="19" t="s">
        <v>59</v>
      </c>
      <c r="B5" s="19">
        <v>5000</v>
      </c>
      <c r="C5" s="21">
        <v>0.15</v>
      </c>
      <c r="D5" s="21">
        <f t="shared" si="0"/>
        <v>750</v>
      </c>
      <c r="E5" s="21" t="s">
        <v>24</v>
      </c>
      <c r="F5" s="19" t="s">
        <v>31</v>
      </c>
    </row>
    <row r="6" spans="1:6" x14ac:dyDescent="0.2">
      <c r="A6" s="19" t="s">
        <v>58</v>
      </c>
      <c r="B6" s="19">
        <v>10</v>
      </c>
      <c r="C6" s="21">
        <v>5</v>
      </c>
      <c r="D6" s="21">
        <f t="shared" si="0"/>
        <v>50</v>
      </c>
      <c r="E6" s="21" t="s">
        <v>25</v>
      </c>
      <c r="F6" s="19" t="s">
        <v>31</v>
      </c>
    </row>
    <row r="7" spans="1:6" x14ac:dyDescent="0.2">
      <c r="A7" s="19" t="s">
        <v>57</v>
      </c>
      <c r="B7" s="19">
        <v>50</v>
      </c>
      <c r="C7" s="21">
        <v>2</v>
      </c>
      <c r="D7" s="21">
        <f t="shared" si="0"/>
        <v>100</v>
      </c>
      <c r="E7" s="21" t="s">
        <v>26</v>
      </c>
      <c r="F7" s="19" t="s">
        <v>32</v>
      </c>
    </row>
    <row r="8" spans="1:6" x14ac:dyDescent="0.2">
      <c r="A8" s="19" t="s">
        <v>56</v>
      </c>
      <c r="B8" s="19">
        <v>1</v>
      </c>
      <c r="C8" s="21">
        <v>80</v>
      </c>
      <c r="D8" s="21">
        <f t="shared" si="0"/>
        <v>80</v>
      </c>
      <c r="E8" s="21" t="s">
        <v>27</v>
      </c>
      <c r="F8" s="19" t="s">
        <v>32</v>
      </c>
    </row>
    <row r="9" spans="1:6" x14ac:dyDescent="0.2">
      <c r="A9" s="19" t="s">
        <v>55</v>
      </c>
      <c r="B9" s="19">
        <v>10</v>
      </c>
      <c r="C9" s="21">
        <v>7</v>
      </c>
      <c r="D9" s="21">
        <f t="shared" si="0"/>
        <v>70</v>
      </c>
      <c r="E9" s="21" t="s">
        <v>28</v>
      </c>
      <c r="F9" s="19" t="s">
        <v>32</v>
      </c>
    </row>
    <row r="10" spans="1:6" x14ac:dyDescent="0.2">
      <c r="A10" s="19" t="s">
        <v>54</v>
      </c>
      <c r="B10" s="19">
        <v>40</v>
      </c>
      <c r="C10" s="21">
        <v>0.4</v>
      </c>
      <c r="D10" s="21">
        <f t="shared" si="0"/>
        <v>16</v>
      </c>
      <c r="E10" s="21" t="s">
        <v>29</v>
      </c>
      <c r="F10" s="19" t="s">
        <v>32</v>
      </c>
    </row>
    <row r="11" spans="1:6" x14ac:dyDescent="0.2">
      <c r="A11" s="26" t="s">
        <v>53</v>
      </c>
      <c r="B11" s="26">
        <v>4</v>
      </c>
      <c r="C11" s="27">
        <v>3</v>
      </c>
      <c r="D11" s="27">
        <f t="shared" si="0"/>
        <v>12</v>
      </c>
      <c r="E11" s="27" t="s">
        <v>20</v>
      </c>
      <c r="F11" s="26" t="s">
        <v>32</v>
      </c>
    </row>
    <row r="12" spans="1:6" x14ac:dyDescent="0.2">
      <c r="D12" s="22">
        <f>SUM(D2:D11)</f>
        <v>13678</v>
      </c>
      <c r="E12" s="22"/>
    </row>
    <row r="14" spans="1:6" x14ac:dyDescent="0.2">
      <c r="A14" s="24" t="s">
        <v>39</v>
      </c>
      <c r="B14" s="24" t="s">
        <v>38</v>
      </c>
      <c r="C14" s="24" t="s">
        <v>37</v>
      </c>
      <c r="D14" s="24" t="s">
        <v>36</v>
      </c>
    </row>
    <row r="15" spans="1:6" x14ac:dyDescent="0.2">
      <c r="A15" s="19" t="s">
        <v>30</v>
      </c>
      <c r="B15" s="21">
        <f>SUM(D2:D3)</f>
        <v>11600</v>
      </c>
      <c r="C15" s="23">
        <f>B15/$D$12</f>
        <v>0.84807720426963007</v>
      </c>
      <c r="D15" s="19">
        <f>COUNTIF($F$2:$F$11,"A")</f>
        <v>2</v>
      </c>
    </row>
    <row r="16" spans="1:6" x14ac:dyDescent="0.2">
      <c r="A16" s="19" t="s">
        <v>31</v>
      </c>
      <c r="B16" s="21">
        <f>SUM(D4:D6)</f>
        <v>1800</v>
      </c>
      <c r="C16" s="23">
        <f>B16/$D$12</f>
        <v>0.13159818686942534</v>
      </c>
      <c r="D16" s="19">
        <f>COUNTIF($F$2:$F$11,"B")</f>
        <v>3</v>
      </c>
    </row>
    <row r="17" spans="1:4" x14ac:dyDescent="0.2">
      <c r="A17" s="26" t="s">
        <v>32</v>
      </c>
      <c r="B17" s="27">
        <f>SUM(D7:D11)</f>
        <v>278</v>
      </c>
      <c r="C17" s="28">
        <f>B17/$D$12</f>
        <v>2.0324608860944584E-2</v>
      </c>
      <c r="D17" s="26">
        <f>COUNTIF($F$2:$F$11,"C")</f>
        <v>5</v>
      </c>
    </row>
  </sheetData>
  <pageMargins left="0.511811024" right="0.511811024" top="0.78740157499999996" bottom="0.78740157499999996" header="0.31496062000000002" footer="0.31496062000000002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zoomScale="160" zoomScaleNormal="160" workbookViewId="0">
      <selection activeCell="H21" sqref="H21"/>
    </sheetView>
  </sheetViews>
  <sheetFormatPr defaultColWidth="12.7109375" defaultRowHeight="12.75" x14ac:dyDescent="0.25"/>
  <cols>
    <col min="1" max="1" width="5" style="35" bestFit="1" customWidth="1"/>
    <col min="2" max="2" width="5.28515625" style="35" bestFit="1" customWidth="1"/>
    <col min="3" max="3" width="12.7109375" style="35"/>
    <col min="4" max="4" width="14.42578125" style="35" bestFit="1" customWidth="1"/>
    <col min="5" max="5" width="4.28515625" style="36" bestFit="1" customWidth="1"/>
    <col min="6" max="8" width="12.7109375" style="35"/>
    <col min="9" max="9" width="7.85546875" style="35" customWidth="1"/>
    <col min="10" max="10" width="6.85546875" style="35" bestFit="1" customWidth="1"/>
    <col min="11" max="11" width="2" style="35" customWidth="1"/>
    <col min="12" max="12" width="13.28515625" style="35" bestFit="1" customWidth="1"/>
    <col min="13" max="13" width="12.7109375" style="35"/>
    <col min="14" max="14" width="7.42578125" style="35" customWidth="1"/>
    <col min="15" max="15" width="9.7109375" style="35" customWidth="1"/>
    <col min="16" max="17" width="14.28515625" style="35" bestFit="1" customWidth="1"/>
    <col min="18" max="16384" width="12.7109375" style="35"/>
  </cols>
  <sheetData>
    <row r="1" spans="1:17" ht="25.5" x14ac:dyDescent="0.25">
      <c r="A1" s="33" t="s">
        <v>3</v>
      </c>
      <c r="B1" s="33" t="s">
        <v>72</v>
      </c>
      <c r="C1" s="33" t="s">
        <v>71</v>
      </c>
      <c r="D1" s="33" t="s">
        <v>17</v>
      </c>
      <c r="E1" s="33" t="s">
        <v>74</v>
      </c>
      <c r="F1" s="33" t="s">
        <v>67</v>
      </c>
      <c r="G1" s="33" t="s">
        <v>66</v>
      </c>
      <c r="H1" s="33" t="s">
        <v>65</v>
      </c>
      <c r="I1" s="33" t="s">
        <v>64</v>
      </c>
      <c r="J1" s="34" t="s">
        <v>70</v>
      </c>
      <c r="L1" s="33" t="s">
        <v>68</v>
      </c>
      <c r="M1" s="33" t="s">
        <v>69</v>
      </c>
      <c r="N1" s="33" t="s">
        <v>73</v>
      </c>
      <c r="O1" s="33" t="s">
        <v>72</v>
      </c>
      <c r="P1" s="33" t="s">
        <v>34</v>
      </c>
      <c r="Q1" s="33" t="s">
        <v>33</v>
      </c>
    </row>
    <row r="2" spans="1:17" x14ac:dyDescent="0.25">
      <c r="A2" s="36" t="s">
        <v>48</v>
      </c>
      <c r="B2" s="36">
        <v>800</v>
      </c>
      <c r="C2" s="43">
        <v>100</v>
      </c>
      <c r="D2" s="43">
        <f t="shared" ref="D2:D11" si="0">B2*C2</f>
        <v>80000</v>
      </c>
      <c r="E2" s="51" t="str">
        <f>IFERROR(F2,"")</f>
        <v/>
      </c>
      <c r="F2" s="48" t="e">
        <f>IF(J2&lt;&gt;J3,COUNTA($D$2:D2),NA())</f>
        <v>#N/A</v>
      </c>
      <c r="G2" s="47">
        <f>D2/$Q$2</f>
        <v>0.55784115473119034</v>
      </c>
      <c r="H2" s="47">
        <f>G2</f>
        <v>0.55784115473119034</v>
      </c>
      <c r="I2" s="37"/>
      <c r="J2" s="36" t="str">
        <f>VLOOKUP(D2,$L$2:$M$4,2,TRUE)</f>
        <v>A</v>
      </c>
      <c r="L2" s="43">
        <f>LARGE($D$2:$D$11,O2)</f>
        <v>160</v>
      </c>
      <c r="M2" s="36" t="s">
        <v>32</v>
      </c>
      <c r="N2" s="38">
        <v>0.5</v>
      </c>
      <c r="O2" s="36">
        <f>COUNTA($D$2:$D$11)*SUM($N2:N$4)</f>
        <v>10</v>
      </c>
      <c r="P2" s="43">
        <f>SUMIF($J$2:$J$11,M2,$D$2:$D$11)</f>
        <v>4910</v>
      </c>
      <c r="Q2" s="46">
        <f>Q3+P2</f>
        <v>143410</v>
      </c>
    </row>
    <row r="3" spans="1:17" x14ac:dyDescent="0.25">
      <c r="A3" s="36" t="s">
        <v>47</v>
      </c>
      <c r="B3" s="36">
        <v>240</v>
      </c>
      <c r="C3" s="43">
        <v>150</v>
      </c>
      <c r="D3" s="43">
        <f t="shared" si="0"/>
        <v>36000</v>
      </c>
      <c r="E3" s="51">
        <f>IFERROR(F3,"")</f>
        <v>2</v>
      </c>
      <c r="F3" s="48">
        <f>IF(J3&lt;&gt;J4,COUNTA($D$2:D3),NA())</f>
        <v>2</v>
      </c>
      <c r="G3" s="47">
        <f t="shared" ref="G3:G11" si="1">D3/$Q$2</f>
        <v>0.25102851962903561</v>
      </c>
      <c r="H3" s="47">
        <f>H2+G3</f>
        <v>0.80886967436022594</v>
      </c>
      <c r="I3" s="37"/>
      <c r="J3" s="36" t="str">
        <f t="shared" ref="J3:J11" si="2">VLOOKUP(D3,$L$2:$M$4,2,TRUE)</f>
        <v>A</v>
      </c>
      <c r="L3" s="43">
        <f>LARGE($D$2:$D$11,O3)</f>
        <v>5000</v>
      </c>
      <c r="M3" s="36" t="s">
        <v>31</v>
      </c>
      <c r="N3" s="38">
        <v>0.3</v>
      </c>
      <c r="O3" s="36">
        <f>COUNTA($D$2:$D$11)*SUM($N3:N$4)</f>
        <v>5</v>
      </c>
      <c r="P3" s="43">
        <f>SUMIF($J$2:$J$11,M3,$D$2:$D$11)</f>
        <v>22500</v>
      </c>
      <c r="Q3" s="46">
        <f>Q4+P3</f>
        <v>138500</v>
      </c>
    </row>
    <row r="4" spans="1:17" x14ac:dyDescent="0.25">
      <c r="A4" s="36" t="s">
        <v>30</v>
      </c>
      <c r="B4" s="36">
        <v>5</v>
      </c>
      <c r="C4" s="43">
        <v>2000</v>
      </c>
      <c r="D4" s="43">
        <f t="shared" si="0"/>
        <v>10000</v>
      </c>
      <c r="E4" s="51" t="str">
        <f t="shared" ref="E4:E11" si="3">IFERROR(F4,"")</f>
        <v/>
      </c>
      <c r="F4" s="48" t="e">
        <f>IF(J4&lt;&gt;J5,COUNTA($D$2:D4),NA())</f>
        <v>#N/A</v>
      </c>
      <c r="G4" s="47">
        <f t="shared" si="1"/>
        <v>6.9730144341398792E-2</v>
      </c>
      <c r="H4" s="47">
        <f t="shared" ref="H4:H11" si="4">H3+G4</f>
        <v>0.87859981870162474</v>
      </c>
      <c r="I4" s="37"/>
      <c r="J4" s="36" t="str">
        <f t="shared" si="2"/>
        <v>B</v>
      </c>
      <c r="L4" s="44">
        <f t="shared" ref="L4" si="5">LARGE($D$2:$D$11,O4)</f>
        <v>36000</v>
      </c>
      <c r="M4" s="39" t="s">
        <v>30</v>
      </c>
      <c r="N4" s="41">
        <v>0.2</v>
      </c>
      <c r="O4" s="39">
        <f>COUNTA($D$2:$D$11)*SUM($N$4:N4)</f>
        <v>2</v>
      </c>
      <c r="P4" s="44">
        <f>SUMIF($J$2:$J$11,M4,$D$2:$D$11)</f>
        <v>116000</v>
      </c>
      <c r="Q4" s="45">
        <f>P4</f>
        <v>116000</v>
      </c>
    </row>
    <row r="5" spans="1:17" x14ac:dyDescent="0.25">
      <c r="A5" s="36" t="s">
        <v>46</v>
      </c>
      <c r="B5" s="36">
        <v>100</v>
      </c>
      <c r="C5" s="43">
        <v>50</v>
      </c>
      <c r="D5" s="43">
        <f t="shared" si="0"/>
        <v>5000</v>
      </c>
      <c r="E5" s="51" t="str">
        <f t="shared" si="3"/>
        <v/>
      </c>
      <c r="F5" s="48" t="e">
        <f>IF(J5&lt;&gt;J6,COUNTA($D$2:D5),NA())</f>
        <v>#N/A</v>
      </c>
      <c r="G5" s="47">
        <f t="shared" si="1"/>
        <v>3.4865072170699396E-2</v>
      </c>
      <c r="H5" s="47">
        <f t="shared" si="4"/>
        <v>0.91346489087232419</v>
      </c>
      <c r="I5" s="37"/>
      <c r="J5" s="36" t="str">
        <f t="shared" si="2"/>
        <v>B</v>
      </c>
    </row>
    <row r="6" spans="1:17" x14ac:dyDescent="0.25">
      <c r="A6" s="36" t="s">
        <v>45</v>
      </c>
      <c r="B6" s="36">
        <v>5000</v>
      </c>
      <c r="C6" s="43">
        <v>1.5</v>
      </c>
      <c r="D6" s="43">
        <f t="shared" si="0"/>
        <v>7500</v>
      </c>
      <c r="E6" s="51">
        <f t="shared" si="3"/>
        <v>3</v>
      </c>
      <c r="F6" s="48">
        <f>IF(J6&lt;&gt;J7,COUNTA($D$2:D6)-_xlfn.AGGREGATE(9,6,$F$2:F5),NA())</f>
        <v>3</v>
      </c>
      <c r="G6" s="47">
        <f t="shared" si="1"/>
        <v>5.2297608256049087E-2</v>
      </c>
      <c r="H6" s="47">
        <f t="shared" si="4"/>
        <v>0.96576249912837331</v>
      </c>
      <c r="I6" s="37"/>
      <c r="J6" s="36" t="str">
        <f t="shared" si="2"/>
        <v>B</v>
      </c>
    </row>
    <row r="7" spans="1:17" x14ac:dyDescent="0.25">
      <c r="A7" s="36" t="s">
        <v>44</v>
      </c>
      <c r="B7" s="36">
        <v>300</v>
      </c>
      <c r="C7" s="43">
        <v>7.5</v>
      </c>
      <c r="D7" s="43">
        <f t="shared" si="0"/>
        <v>2250</v>
      </c>
      <c r="E7" s="51" t="str">
        <f t="shared" si="3"/>
        <v/>
      </c>
      <c r="F7" s="48" t="e">
        <f>IF(J7&lt;&gt;J8,COUNTA($D$2:D7)-_xlfn.AGGREGATE(9,6,$F$2:F6),NA())</f>
        <v>#N/A</v>
      </c>
      <c r="G7" s="47">
        <f t="shared" si="1"/>
        <v>1.5689282476814725E-2</v>
      </c>
      <c r="H7" s="47">
        <f t="shared" si="4"/>
        <v>0.98145178160518798</v>
      </c>
      <c r="I7" s="37"/>
      <c r="J7" s="36" t="str">
        <f t="shared" si="2"/>
        <v>C</v>
      </c>
    </row>
    <row r="8" spans="1:17" x14ac:dyDescent="0.25">
      <c r="A8" s="36" t="s">
        <v>31</v>
      </c>
      <c r="B8" s="36">
        <v>10</v>
      </c>
      <c r="C8" s="43">
        <v>70</v>
      </c>
      <c r="D8" s="43">
        <f t="shared" si="0"/>
        <v>700</v>
      </c>
      <c r="E8" s="51" t="str">
        <f t="shared" si="3"/>
        <v/>
      </c>
      <c r="F8" s="48" t="e">
        <f>IF(J8&lt;&gt;J9,COUNTA($D$2:D8)-_xlfn.AGGREGATE(9,6,$F$2:F7),NA())</f>
        <v>#N/A</v>
      </c>
      <c r="G8" s="47">
        <f t="shared" si="1"/>
        <v>4.8811101038979147E-3</v>
      </c>
      <c r="H8" s="47">
        <f t="shared" si="4"/>
        <v>0.98633289170908589</v>
      </c>
      <c r="I8" s="37"/>
      <c r="J8" s="36" t="str">
        <f t="shared" si="2"/>
        <v>C</v>
      </c>
    </row>
    <row r="9" spans="1:17" x14ac:dyDescent="0.25">
      <c r="A9" s="36" t="s">
        <v>32</v>
      </c>
      <c r="B9" s="36">
        <v>1</v>
      </c>
      <c r="C9" s="43">
        <v>800</v>
      </c>
      <c r="D9" s="43">
        <f t="shared" si="0"/>
        <v>800</v>
      </c>
      <c r="E9" s="51" t="str">
        <f t="shared" si="3"/>
        <v/>
      </c>
      <c r="F9" s="48" t="e">
        <f>IF(J9&lt;&gt;J10,COUNTA($D$2:D9)-_xlfn.AGGREGATE(9,6,$F$2:F8),NA())</f>
        <v>#N/A</v>
      </c>
      <c r="G9" s="47">
        <f t="shared" si="1"/>
        <v>5.5784115473119025E-3</v>
      </c>
      <c r="H9" s="47">
        <f t="shared" si="4"/>
        <v>0.99191130325639776</v>
      </c>
      <c r="I9" s="37"/>
      <c r="J9" s="36" t="str">
        <f t="shared" si="2"/>
        <v>C</v>
      </c>
    </row>
    <row r="10" spans="1:17" x14ac:dyDescent="0.25">
      <c r="A10" s="36" t="s">
        <v>43</v>
      </c>
      <c r="B10" s="36">
        <v>40</v>
      </c>
      <c r="C10" s="43">
        <v>4</v>
      </c>
      <c r="D10" s="43">
        <f t="shared" si="0"/>
        <v>160</v>
      </c>
      <c r="E10" s="51" t="str">
        <f t="shared" si="3"/>
        <v/>
      </c>
      <c r="F10" s="48" t="e">
        <f>IF(J10&lt;&gt;J11,COUNTA($D$2:D10)-_xlfn.AGGREGATE(9,6,$F$2:F9),NA())</f>
        <v>#N/A</v>
      </c>
      <c r="G10" s="47">
        <f t="shared" si="1"/>
        <v>1.1156823094623806E-3</v>
      </c>
      <c r="H10" s="47">
        <f t="shared" si="4"/>
        <v>0.99302698556586011</v>
      </c>
      <c r="I10" s="37"/>
      <c r="J10" s="36" t="str">
        <f t="shared" si="2"/>
        <v>C</v>
      </c>
    </row>
    <row r="11" spans="1:17" x14ac:dyDescent="0.25">
      <c r="A11" s="39" t="s">
        <v>42</v>
      </c>
      <c r="B11" s="39">
        <v>50</v>
      </c>
      <c r="C11" s="44">
        <v>20</v>
      </c>
      <c r="D11" s="44">
        <f t="shared" si="0"/>
        <v>1000</v>
      </c>
      <c r="E11" s="52">
        <f t="shared" si="3"/>
        <v>5</v>
      </c>
      <c r="F11" s="49">
        <f>IF(J11&lt;&gt;J12,COUNTA($D$2:D11)-_xlfn.AGGREGATE(9,6,$F$2:F10),NA())</f>
        <v>5</v>
      </c>
      <c r="G11" s="50">
        <f t="shared" si="1"/>
        <v>6.973014434139879E-3</v>
      </c>
      <c r="H11" s="50">
        <f t="shared" si="4"/>
        <v>1</v>
      </c>
      <c r="I11" s="40"/>
      <c r="J11" s="39" t="str">
        <f t="shared" si="2"/>
        <v>C</v>
      </c>
    </row>
    <row r="12" spans="1:17" x14ac:dyDescent="0.25">
      <c r="D12" s="43">
        <f>SUM(D2:D11)</f>
        <v>143410</v>
      </c>
      <c r="E12" s="43"/>
      <c r="F12" s="37"/>
      <c r="G12" s="37"/>
      <c r="H12" s="37"/>
      <c r="I12" s="37"/>
    </row>
    <row r="21" spans="10:10" x14ac:dyDescent="0.25">
      <c r="J21" s="42"/>
    </row>
    <row r="22" spans="10:10" x14ac:dyDescent="0.25">
      <c r="J22" s="42"/>
    </row>
    <row r="23" spans="10:10" x14ac:dyDescent="0.25">
      <c r="J23" s="42"/>
    </row>
  </sheetData>
  <pageMargins left="0.511811024" right="0.511811024" top="0.78740157499999996" bottom="0.78740157499999996" header="0.31496062000000002" footer="0.31496062000000002"/>
  <pageSetup paperSize="9" orientation="portrait" r:id="rId1"/>
  <ignoredErrors>
    <ignoredError sqref="O3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curva_abc1</vt:lpstr>
      <vt:lpstr>curva_abc1_gab</vt:lpstr>
      <vt:lpstr>curva_abc2</vt:lpstr>
      <vt:lpstr>curva_abc3</vt:lpstr>
      <vt:lpstr>curva_abc2_gab</vt:lpstr>
      <vt:lpstr>curva_abc3_gab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SENAI</dc:creator>
  <cp:lastModifiedBy>SENAI</cp:lastModifiedBy>
  <dcterms:created xsi:type="dcterms:W3CDTF">2018-11-07T00:01:11Z</dcterms:created>
  <dcterms:modified xsi:type="dcterms:W3CDTF">2018-11-07T00:01:11Z</dcterms:modified>
</cp:coreProperties>
</file>